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vrha.cea.gov.ru\ProfilesNUC\e.malaya\Desktop\РГ\Здравоохранение\07.04.2025 Утвержение форм мед документации\"/>
    </mc:Choice>
  </mc:AlternateContent>
  <bookViews>
    <workbookView xWindow="0" yWindow="0" windowWidth="27420" windowHeight="5565" tabRatio="836" firstSheet="1" activeTab="1"/>
  </bookViews>
  <sheets>
    <sheet name="Dict" sheetId="13" state="hidden" r:id="rId1"/>
    <sheet name="Приложение № 1 к св. отчету" sheetId="57" r:id="rId2"/>
    <sheet name="Выгрузка в сводный отчет" sheetId="53" state="hidden" r:id="rId3"/>
    <sheet name="DEPR Выгрузка в сводный отчет" sheetId="39" state="hidden" r:id="rId4"/>
    <sheet name="С0.Справочник типовых оценок" sheetId="40" state="hidden" r:id="rId5"/>
    <sheet name="С1.Типовые операции" sheetId="41" state="hidden" r:id="rId6"/>
    <sheet name="С2.Средняя стоимость часа" sheetId="42" state="hidden" r:id="rId7"/>
    <sheet name="С3.Оборудование - норматив срок" sheetId="43" state="hidden" r:id="rId8"/>
    <sheet name="С4.Оборудование - цены" sheetId="44" state="hidden" r:id="rId9"/>
    <sheet name="С5.Оборудование - обслуживание" sheetId="45" state="hidden" r:id="rId10"/>
    <sheet name="С6.Работы - цена" sheetId="46" state="hidden" r:id="rId11"/>
    <sheet name="С7.Объекты - кол-во всего" sheetId="47" state="hidden" r:id="rId12"/>
    <sheet name="В1.Группы действий" sheetId="48" state="hidden" r:id="rId13"/>
    <sheet name="В2.Расчет стоимости часа" sheetId="49" state="hidden" r:id="rId14"/>
    <sheet name="В3.Группы оборудования" sheetId="50" state="hidden" r:id="rId15"/>
    <sheet name="В4.Группы работ услуг" sheetId="51" state="hidden" r:id="rId16"/>
    <sheet name="B5.Сферы объектов" sheetId="52" state="hidden" r:id="rId17"/>
    <sheet name="Шаг 2. Типы издержек" sheetId="2" state="hidden" r:id="rId18"/>
  </sheets>
  <definedNames>
    <definedName name="_xlnm._FilterDatabase" localSheetId="4" hidden="1">'С0.Справочник типовых оценок'!$A$4:$AE$149</definedName>
    <definedName name="_xlnm._FilterDatabase" localSheetId="6" hidden="1">'С2.Средняя стоимость часа'!$A$3:$G$3</definedName>
    <definedName name="_xlnm._FilterDatabase" localSheetId="7" hidden="1">'С3.Оборудование - норматив срок'!$A$3:$E$3</definedName>
    <definedName name="_xlnm._FilterDatabase" localSheetId="10" hidden="1">'С6.Работы - цена'!$A$3:$F$3</definedName>
    <definedName name="_xlnm._FilterDatabase" localSheetId="11" hidden="1">'С7.Объекты - кол-во всего'!$A$3:$F$3</definedName>
    <definedName name="sub_21001" localSheetId="1">'Приложение № 1 к св. отчету'!$A$1</definedName>
    <definedName name="Размещение_информации_об_организации__продукции__услугах" localSheetId="5">'С1.Типовые операции'!$D$4:$D$9</definedName>
    <definedName name="Размещение_информации_по_пожарной_безопасности" localSheetId="5">'С1.Типовые операции'!$D$10:$D$13</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3" l="1"/>
  <c r="E2" i="13"/>
  <c r="E3" i="13"/>
  <c r="E4" i="13"/>
  <c r="A3" i="52"/>
  <c r="A4" i="52"/>
  <c r="A5" i="52" s="1"/>
  <c r="A6" i="52"/>
  <c r="A7" i="52"/>
  <c r="A8" i="52"/>
  <c r="A9" i="52" s="1"/>
  <c r="A10" i="52" s="1"/>
  <c r="A11" i="52" s="1"/>
  <c r="A12" i="52" s="1"/>
  <c r="A13" i="52" s="1"/>
  <c r="A14" i="52" s="1"/>
  <c r="A15" i="52" s="1"/>
  <c r="A16" i="52" s="1"/>
  <c r="A17" i="52" s="1"/>
  <c r="A18" i="52" s="1"/>
  <c r="A19" i="52" s="1"/>
  <c r="A20" i="52" s="1"/>
  <c r="A21" i="52" s="1"/>
  <c r="A22" i="52" s="1"/>
  <c r="A23" i="52" s="1"/>
  <c r="A24" i="52" s="1"/>
  <c r="A25" i="52" s="1"/>
  <c r="A26" i="52" s="1"/>
  <c r="A3" i="51"/>
  <c r="A4" i="51"/>
  <c r="A5" i="51" s="1"/>
  <c r="A6" i="51" s="1"/>
  <c r="A7" i="51" s="1"/>
  <c r="A8" i="51" s="1"/>
  <c r="A9" i="51" s="1"/>
  <c r="A3" i="50"/>
  <c r="A4" i="50"/>
  <c r="A5" i="50"/>
  <c r="A6" i="50" s="1"/>
  <c r="A7" i="50" s="1"/>
  <c r="A8" i="50" s="1"/>
  <c r="A9" i="50" s="1"/>
  <c r="A10" i="50" s="1"/>
  <c r="A11" i="50" s="1"/>
  <c r="A12" i="50" s="1"/>
  <c r="A13" i="50" s="1"/>
  <c r="A14" i="50" s="1"/>
  <c r="A15" i="50" s="1"/>
  <c r="A16" i="50" s="1"/>
  <c r="A17" i="50" s="1"/>
  <c r="L270" i="49"/>
  <c r="K270" i="49"/>
  <c r="J270" i="49"/>
  <c r="I270" i="49"/>
  <c r="P270" i="49" s="1"/>
  <c r="H270" i="49"/>
  <c r="L269" i="49"/>
  <c r="K269" i="49"/>
  <c r="J269" i="49"/>
  <c r="I269" i="49"/>
  <c r="P269" i="49" s="1"/>
  <c r="F267" i="42" s="1"/>
  <c r="H269" i="49"/>
  <c r="L268" i="49"/>
  <c r="K268" i="49"/>
  <c r="J268" i="49"/>
  <c r="I268" i="49"/>
  <c r="P268" i="49" s="1"/>
  <c r="F266" i="42" s="1"/>
  <c r="H268" i="49"/>
  <c r="L267" i="49"/>
  <c r="K267" i="49"/>
  <c r="J267" i="49"/>
  <c r="I267" i="49"/>
  <c r="H267" i="49"/>
  <c r="L266" i="49"/>
  <c r="K266" i="49"/>
  <c r="J266" i="49"/>
  <c r="I266" i="49"/>
  <c r="H266" i="49"/>
  <c r="L265" i="49"/>
  <c r="K265" i="49"/>
  <c r="J265" i="49"/>
  <c r="I265" i="49"/>
  <c r="P265" i="49" s="1"/>
  <c r="F263" i="42" s="1"/>
  <c r="H265" i="49"/>
  <c r="E263" i="42" s="1"/>
  <c r="L264" i="49"/>
  <c r="K264" i="49"/>
  <c r="J264" i="49"/>
  <c r="I264" i="49"/>
  <c r="H264" i="49"/>
  <c r="E262" i="42" s="1"/>
  <c r="L263" i="49"/>
  <c r="K263" i="49"/>
  <c r="J263" i="49"/>
  <c r="I263" i="49"/>
  <c r="H263" i="49"/>
  <c r="L262" i="49"/>
  <c r="K262" i="49"/>
  <c r="J262" i="49"/>
  <c r="P262" i="49" s="1"/>
  <c r="I262" i="49"/>
  <c r="H262" i="49"/>
  <c r="E260" i="42" s="1"/>
  <c r="L261" i="49"/>
  <c r="P261" i="49" s="1"/>
  <c r="F259" i="42" s="1"/>
  <c r="K261" i="49"/>
  <c r="J261" i="49"/>
  <c r="I261" i="49"/>
  <c r="H261" i="49"/>
  <c r="L260" i="49"/>
  <c r="K260" i="49"/>
  <c r="J260" i="49"/>
  <c r="I260" i="49"/>
  <c r="H260" i="49"/>
  <c r="L259" i="49"/>
  <c r="K259" i="49"/>
  <c r="J259" i="49"/>
  <c r="I259" i="49"/>
  <c r="P259" i="49" s="1"/>
  <c r="H259" i="49"/>
  <c r="L258" i="49"/>
  <c r="K258" i="49"/>
  <c r="P258" i="49" s="1"/>
  <c r="F256" i="42" s="1"/>
  <c r="J258" i="49"/>
  <c r="I258" i="49"/>
  <c r="H258" i="49"/>
  <c r="E256" i="42"/>
  <c r="L257" i="49"/>
  <c r="K257" i="49"/>
  <c r="J257" i="49"/>
  <c r="I257" i="49"/>
  <c r="H257" i="49"/>
  <c r="L256" i="49"/>
  <c r="K256" i="49"/>
  <c r="J256" i="49"/>
  <c r="I256" i="49"/>
  <c r="P256" i="49" s="1"/>
  <c r="H256" i="49"/>
  <c r="E254" i="42"/>
  <c r="L255" i="49"/>
  <c r="P255" i="49" s="1"/>
  <c r="F253" i="42" s="1"/>
  <c r="K255" i="49"/>
  <c r="J255" i="49"/>
  <c r="I255" i="49"/>
  <c r="H255" i="49"/>
  <c r="L254" i="49"/>
  <c r="K254" i="49"/>
  <c r="J254" i="49"/>
  <c r="I254" i="49"/>
  <c r="H254" i="49"/>
  <c r="E252" i="42" s="1"/>
  <c r="L253" i="49"/>
  <c r="K253" i="49"/>
  <c r="J253" i="49"/>
  <c r="I253" i="49"/>
  <c r="H253" i="49"/>
  <c r="L252" i="49"/>
  <c r="K252" i="49"/>
  <c r="P252" i="49" s="1"/>
  <c r="F250" i="42" s="1"/>
  <c r="J252" i="49"/>
  <c r="I252" i="49"/>
  <c r="H252" i="49"/>
  <c r="L251" i="49"/>
  <c r="K251" i="49"/>
  <c r="J251" i="49"/>
  <c r="I251" i="49"/>
  <c r="H251" i="49"/>
  <c r="L250" i="49"/>
  <c r="P250" i="49" s="1"/>
  <c r="F248" i="42" s="1"/>
  <c r="K250" i="49"/>
  <c r="J250" i="49"/>
  <c r="I250" i="49"/>
  <c r="H250" i="49"/>
  <c r="L249" i="49"/>
  <c r="K249" i="49"/>
  <c r="J249" i="49"/>
  <c r="P249" i="49" s="1"/>
  <c r="F247" i="42" s="1"/>
  <c r="I249" i="49"/>
  <c r="H249" i="49"/>
  <c r="L248" i="49"/>
  <c r="K248" i="49"/>
  <c r="J248" i="49"/>
  <c r="I248" i="49"/>
  <c r="H248" i="49"/>
  <c r="L247" i="49"/>
  <c r="K247" i="49"/>
  <c r="P247" i="49" s="1"/>
  <c r="F245" i="42" s="1"/>
  <c r="J247" i="49"/>
  <c r="I247" i="49"/>
  <c r="H247" i="49"/>
  <c r="L246" i="49"/>
  <c r="K246" i="49"/>
  <c r="J246" i="49"/>
  <c r="I246" i="49"/>
  <c r="P246" i="49" s="1"/>
  <c r="F244" i="42" s="1"/>
  <c r="H246" i="49"/>
  <c r="L245" i="49"/>
  <c r="K245" i="49"/>
  <c r="J245" i="49"/>
  <c r="I245" i="49"/>
  <c r="H245" i="49"/>
  <c r="E243" i="42"/>
  <c r="L244" i="49"/>
  <c r="K244" i="49"/>
  <c r="P244" i="49" s="1"/>
  <c r="F242" i="42" s="1"/>
  <c r="J244" i="49"/>
  <c r="I244" i="49"/>
  <c r="H244" i="49"/>
  <c r="E242" i="42" s="1"/>
  <c r="L243" i="49"/>
  <c r="K243" i="49"/>
  <c r="J243" i="49"/>
  <c r="I243" i="49"/>
  <c r="P243" i="49" s="1"/>
  <c r="F241" i="42" s="1"/>
  <c r="H243" i="49"/>
  <c r="E241" i="42"/>
  <c r="L242" i="49"/>
  <c r="K242" i="49"/>
  <c r="J242" i="49"/>
  <c r="I242" i="49"/>
  <c r="H242" i="49"/>
  <c r="E240" i="42" s="1"/>
  <c r="L241" i="49"/>
  <c r="K241" i="49"/>
  <c r="J241" i="49"/>
  <c r="I241" i="49"/>
  <c r="H241" i="49"/>
  <c r="L240" i="49"/>
  <c r="K240" i="49"/>
  <c r="J240" i="49"/>
  <c r="P240" i="49" s="1"/>
  <c r="F238" i="42" s="1"/>
  <c r="I240" i="49"/>
  <c r="H240" i="49"/>
  <c r="E238" i="42" s="1"/>
  <c r="L239" i="49"/>
  <c r="K239" i="49"/>
  <c r="J239" i="49"/>
  <c r="I239" i="49"/>
  <c r="H239" i="49"/>
  <c r="E237" i="42" s="1"/>
  <c r="L238" i="49"/>
  <c r="P238" i="49" s="1"/>
  <c r="F236" i="42" s="1"/>
  <c r="K238" i="49"/>
  <c r="J238" i="49"/>
  <c r="I238" i="49"/>
  <c r="H238" i="49"/>
  <c r="L237" i="49"/>
  <c r="K237" i="49"/>
  <c r="J237" i="49"/>
  <c r="P237" i="49" s="1"/>
  <c r="F235" i="42" s="1"/>
  <c r="I237" i="49"/>
  <c r="H237" i="49"/>
  <c r="L236" i="49"/>
  <c r="K236" i="49"/>
  <c r="J236" i="49"/>
  <c r="I236" i="49"/>
  <c r="H236" i="49"/>
  <c r="L235" i="49"/>
  <c r="K235" i="49"/>
  <c r="J235" i="49"/>
  <c r="I235" i="49"/>
  <c r="H235" i="49"/>
  <c r="L234" i="49"/>
  <c r="K234" i="49"/>
  <c r="J234" i="49"/>
  <c r="I234" i="49"/>
  <c r="P234" i="49" s="1"/>
  <c r="F232" i="42" s="1"/>
  <c r="H234" i="49"/>
  <c r="L233" i="49"/>
  <c r="K233" i="49"/>
  <c r="J233" i="49"/>
  <c r="I233" i="49"/>
  <c r="H233" i="49"/>
  <c r="L232" i="49"/>
  <c r="K232" i="49"/>
  <c r="J232" i="49"/>
  <c r="I232" i="49"/>
  <c r="H232" i="49"/>
  <c r="L231" i="49"/>
  <c r="K231" i="49"/>
  <c r="J231" i="49"/>
  <c r="I231" i="49"/>
  <c r="H231" i="49"/>
  <c r="E229" i="42" s="1"/>
  <c r="L230" i="49"/>
  <c r="K230" i="49"/>
  <c r="J230" i="49"/>
  <c r="I230" i="49"/>
  <c r="H230" i="49"/>
  <c r="L229" i="49"/>
  <c r="K229" i="49"/>
  <c r="J229" i="49"/>
  <c r="I229" i="49"/>
  <c r="H229" i="49"/>
  <c r="E227" i="42"/>
  <c r="L228" i="49"/>
  <c r="K228" i="49"/>
  <c r="J228" i="49"/>
  <c r="I228" i="49"/>
  <c r="P228" i="49" s="1"/>
  <c r="F226" i="42" s="1"/>
  <c r="H228" i="49"/>
  <c r="E226" i="42" s="1"/>
  <c r="L227" i="49"/>
  <c r="K227" i="49"/>
  <c r="J227" i="49"/>
  <c r="I227" i="49"/>
  <c r="H227" i="49"/>
  <c r="E225" i="42"/>
  <c r="L226" i="49"/>
  <c r="K226" i="49"/>
  <c r="J226" i="49"/>
  <c r="I226" i="49"/>
  <c r="H226" i="49"/>
  <c r="E224" i="42" s="1"/>
  <c r="L225" i="49"/>
  <c r="K225" i="49"/>
  <c r="J225" i="49"/>
  <c r="I225" i="49"/>
  <c r="P225" i="49" s="1"/>
  <c r="F223" i="42" s="1"/>
  <c r="H225" i="49"/>
  <c r="L224" i="49"/>
  <c r="K224" i="49"/>
  <c r="J224" i="49"/>
  <c r="I224" i="49"/>
  <c r="H224" i="49"/>
  <c r="E222" i="42"/>
  <c r="L223" i="49"/>
  <c r="K223" i="49"/>
  <c r="J223" i="49"/>
  <c r="I223" i="49"/>
  <c r="H223" i="49"/>
  <c r="E221" i="42" s="1"/>
  <c r="L222" i="49"/>
  <c r="K222" i="49"/>
  <c r="J222" i="49"/>
  <c r="I222" i="49"/>
  <c r="P222" i="49" s="1"/>
  <c r="F220" i="42" s="1"/>
  <c r="H222" i="49"/>
  <c r="L221" i="49"/>
  <c r="K221" i="49"/>
  <c r="J221" i="49"/>
  <c r="I221" i="49"/>
  <c r="H221" i="49"/>
  <c r="L220" i="49"/>
  <c r="K220" i="49"/>
  <c r="J220" i="49"/>
  <c r="I220" i="49"/>
  <c r="H220" i="49"/>
  <c r="L219" i="49"/>
  <c r="K219" i="49"/>
  <c r="J219" i="49"/>
  <c r="I219" i="49"/>
  <c r="P219" i="49" s="1"/>
  <c r="F217" i="42" s="1"/>
  <c r="H219" i="49"/>
  <c r="E217" i="42" s="1"/>
  <c r="L218" i="49"/>
  <c r="K218" i="49"/>
  <c r="J218" i="49"/>
  <c r="I218" i="49"/>
  <c r="H218" i="49"/>
  <c r="L217" i="49"/>
  <c r="K217" i="49"/>
  <c r="J217" i="49"/>
  <c r="I217" i="49"/>
  <c r="H217" i="49"/>
  <c r="E215" i="42" s="1"/>
  <c r="L216" i="49"/>
  <c r="K216" i="49"/>
  <c r="J216" i="49"/>
  <c r="I216" i="49"/>
  <c r="H216" i="49"/>
  <c r="E214" i="42" s="1"/>
  <c r="L215" i="49"/>
  <c r="P215" i="49" s="1"/>
  <c r="F213" i="42" s="1"/>
  <c r="K215" i="49"/>
  <c r="J215" i="49"/>
  <c r="I215" i="49"/>
  <c r="H215" i="49"/>
  <c r="L214" i="49"/>
  <c r="K214" i="49"/>
  <c r="J214" i="49"/>
  <c r="I214" i="49"/>
  <c r="H214" i="49"/>
  <c r="E212" i="42" s="1"/>
  <c r="L213" i="49"/>
  <c r="K213" i="49"/>
  <c r="J213" i="49"/>
  <c r="I213" i="49"/>
  <c r="H213" i="49"/>
  <c r="E211" i="42" s="1"/>
  <c r="L212" i="49"/>
  <c r="K212" i="49"/>
  <c r="P212" i="49" s="1"/>
  <c r="F210" i="42" s="1"/>
  <c r="J212" i="49"/>
  <c r="I212" i="49"/>
  <c r="H212" i="49"/>
  <c r="L211" i="49"/>
  <c r="K211" i="49"/>
  <c r="J211" i="49"/>
  <c r="I211" i="49"/>
  <c r="H211" i="49"/>
  <c r="E209" i="42"/>
  <c r="L210" i="49"/>
  <c r="K210" i="49"/>
  <c r="J210" i="49"/>
  <c r="I210" i="49"/>
  <c r="H210" i="49"/>
  <c r="E208" i="42"/>
  <c r="L209" i="49"/>
  <c r="K209" i="49"/>
  <c r="J209" i="49"/>
  <c r="I209" i="49"/>
  <c r="H209" i="49"/>
  <c r="L208" i="49"/>
  <c r="K208" i="49"/>
  <c r="J208" i="49"/>
  <c r="I208" i="49"/>
  <c r="H208" i="49"/>
  <c r="E206" i="42" s="1"/>
  <c r="L207" i="49"/>
  <c r="K207" i="49"/>
  <c r="J207" i="49"/>
  <c r="I207" i="49"/>
  <c r="H207" i="49"/>
  <c r="E205" i="42"/>
  <c r="L206" i="49"/>
  <c r="P206" i="49" s="1"/>
  <c r="F204" i="42" s="1"/>
  <c r="K206" i="49"/>
  <c r="J206" i="49"/>
  <c r="I206" i="49"/>
  <c r="H206" i="49"/>
  <c r="L205" i="49"/>
  <c r="K205" i="49"/>
  <c r="J205" i="49"/>
  <c r="I205" i="49"/>
  <c r="H205" i="49"/>
  <c r="L204" i="49"/>
  <c r="K204" i="49"/>
  <c r="J204" i="49"/>
  <c r="I204" i="49"/>
  <c r="H204" i="49"/>
  <c r="E202" i="42" s="1"/>
  <c r="L203" i="49"/>
  <c r="K203" i="49"/>
  <c r="P203" i="49" s="1"/>
  <c r="F201" i="42" s="1"/>
  <c r="J203" i="49"/>
  <c r="I203" i="49"/>
  <c r="H203" i="49"/>
  <c r="L202" i="49"/>
  <c r="K202" i="49"/>
  <c r="J202" i="49"/>
  <c r="I202" i="49"/>
  <c r="H202" i="49"/>
  <c r="L201" i="49"/>
  <c r="K201" i="49"/>
  <c r="J201" i="49"/>
  <c r="I201" i="49"/>
  <c r="H201" i="49"/>
  <c r="L200" i="49"/>
  <c r="K200" i="49"/>
  <c r="J200" i="49"/>
  <c r="P200" i="49" s="1"/>
  <c r="F198" i="42" s="1"/>
  <c r="I200" i="49"/>
  <c r="H200" i="49"/>
  <c r="E198" i="42" s="1"/>
  <c r="L199" i="49"/>
  <c r="K199" i="49"/>
  <c r="J199" i="49"/>
  <c r="I199" i="49"/>
  <c r="H199" i="49"/>
  <c r="L198" i="49"/>
  <c r="K198" i="49"/>
  <c r="J198" i="49"/>
  <c r="I198" i="49"/>
  <c r="H198" i="49"/>
  <c r="L197" i="49"/>
  <c r="K197" i="49"/>
  <c r="J197" i="49"/>
  <c r="I197" i="49"/>
  <c r="P197" i="49" s="1"/>
  <c r="F195" i="42" s="1"/>
  <c r="H197" i="49"/>
  <c r="L196" i="49"/>
  <c r="K196" i="49"/>
  <c r="J196" i="49"/>
  <c r="I196" i="49"/>
  <c r="H196" i="49"/>
  <c r="L195" i="49"/>
  <c r="K195" i="49"/>
  <c r="J195" i="49"/>
  <c r="I195" i="49"/>
  <c r="H195" i="49"/>
  <c r="E193" i="42" s="1"/>
  <c r="L194" i="49"/>
  <c r="K194" i="49"/>
  <c r="J194" i="49"/>
  <c r="I194" i="49"/>
  <c r="P194" i="49" s="1"/>
  <c r="F192" i="42" s="1"/>
  <c r="H194" i="49"/>
  <c r="E192" i="42"/>
  <c r="L193" i="49"/>
  <c r="K193" i="49"/>
  <c r="J193" i="49"/>
  <c r="I193" i="49"/>
  <c r="H193" i="49"/>
  <c r="E191" i="42" s="1"/>
  <c r="L192" i="49"/>
  <c r="K192" i="49"/>
  <c r="J192" i="49"/>
  <c r="P192" i="49" s="1"/>
  <c r="F190" i="42" s="1"/>
  <c r="I192" i="49"/>
  <c r="H192" i="49"/>
  <c r="L191" i="49"/>
  <c r="K191" i="49"/>
  <c r="J191" i="49"/>
  <c r="I191" i="49"/>
  <c r="P191" i="49" s="1"/>
  <c r="F189" i="42" s="1"/>
  <c r="H191" i="49"/>
  <c r="E189" i="42"/>
  <c r="L190" i="49"/>
  <c r="K190" i="49"/>
  <c r="J190" i="49"/>
  <c r="I190" i="49"/>
  <c r="H190" i="49"/>
  <c r="L189" i="49"/>
  <c r="K189" i="49"/>
  <c r="J189" i="49"/>
  <c r="P189" i="49" s="1"/>
  <c r="F187" i="42" s="1"/>
  <c r="I189" i="49"/>
  <c r="H189" i="49"/>
  <c r="L188" i="49"/>
  <c r="K188" i="49"/>
  <c r="J188" i="49"/>
  <c r="I188" i="49"/>
  <c r="P188" i="49" s="1"/>
  <c r="F186" i="42" s="1"/>
  <c r="H188" i="49"/>
  <c r="L187" i="49"/>
  <c r="K187" i="49"/>
  <c r="J187" i="49"/>
  <c r="I187" i="49"/>
  <c r="H187" i="49"/>
  <c r="E185" i="42" s="1"/>
  <c r="L186" i="49"/>
  <c r="K186" i="49"/>
  <c r="J186" i="49"/>
  <c r="I186" i="49"/>
  <c r="P186" i="49" s="1"/>
  <c r="F184" i="42" s="1"/>
  <c r="H186" i="49"/>
  <c r="E184" i="42" s="1"/>
  <c r="L185" i="49"/>
  <c r="K185" i="49"/>
  <c r="J185" i="49"/>
  <c r="I185" i="49"/>
  <c r="H185" i="49"/>
  <c r="E183" i="42" s="1"/>
  <c r="L184" i="49"/>
  <c r="K184" i="49"/>
  <c r="J184" i="49"/>
  <c r="I184" i="49"/>
  <c r="H184" i="49"/>
  <c r="L183" i="49"/>
  <c r="K183" i="49"/>
  <c r="J183" i="49"/>
  <c r="I183" i="49"/>
  <c r="H183" i="49"/>
  <c r="E181" i="42" s="1"/>
  <c r="L182" i="49"/>
  <c r="K182" i="49"/>
  <c r="J182" i="49"/>
  <c r="I182" i="49"/>
  <c r="H182" i="49"/>
  <c r="E180" i="42" s="1"/>
  <c r="L181" i="49"/>
  <c r="P181" i="49" s="1"/>
  <c r="F179" i="42" s="1"/>
  <c r="K181" i="49"/>
  <c r="J181" i="49"/>
  <c r="I181" i="49"/>
  <c r="H181" i="49"/>
  <c r="E179" i="42"/>
  <c r="L180" i="49"/>
  <c r="K180" i="49"/>
  <c r="J180" i="49"/>
  <c r="I180" i="49"/>
  <c r="H180" i="49"/>
  <c r="E178" i="42" s="1"/>
  <c r="L179" i="49"/>
  <c r="K179" i="49"/>
  <c r="J179" i="49"/>
  <c r="I179" i="49"/>
  <c r="H179" i="49"/>
  <c r="E177" i="42"/>
  <c r="L178" i="49"/>
  <c r="K178" i="49"/>
  <c r="J178" i="49"/>
  <c r="I178" i="49"/>
  <c r="H178" i="49"/>
  <c r="E176" i="42"/>
  <c r="L177" i="49"/>
  <c r="K177" i="49"/>
  <c r="J177" i="49"/>
  <c r="I177" i="49"/>
  <c r="P177" i="49" s="1"/>
  <c r="F175" i="42" s="1"/>
  <c r="H177" i="49"/>
  <c r="L176" i="49"/>
  <c r="K176" i="49"/>
  <c r="J176" i="49"/>
  <c r="I176" i="49"/>
  <c r="P176" i="49" s="1"/>
  <c r="F174" i="42" s="1"/>
  <c r="H176" i="49"/>
  <c r="E174" i="42" s="1"/>
  <c r="L175" i="49"/>
  <c r="K175" i="49"/>
  <c r="J175" i="49"/>
  <c r="I175" i="49"/>
  <c r="P175" i="49" s="1"/>
  <c r="H175" i="49"/>
  <c r="E173" i="42" s="1"/>
  <c r="L174" i="49"/>
  <c r="K174" i="49"/>
  <c r="J174" i="49"/>
  <c r="I174" i="49"/>
  <c r="H174" i="49"/>
  <c r="L173" i="49"/>
  <c r="K173" i="49"/>
  <c r="J173" i="49"/>
  <c r="I173" i="49"/>
  <c r="H173" i="49"/>
  <c r="E171" i="42" s="1"/>
  <c r="L172" i="49"/>
  <c r="K172" i="49"/>
  <c r="J172" i="49"/>
  <c r="P172" i="49" s="1"/>
  <c r="I172" i="49"/>
  <c r="H172" i="49"/>
  <c r="L171" i="49"/>
  <c r="K171" i="49"/>
  <c r="J171" i="49"/>
  <c r="I171" i="49"/>
  <c r="H171" i="49"/>
  <c r="L170" i="49"/>
  <c r="P170" i="49" s="1"/>
  <c r="F168" i="42" s="1"/>
  <c r="K170" i="49"/>
  <c r="J170" i="49"/>
  <c r="I170" i="49"/>
  <c r="H170" i="49"/>
  <c r="L169" i="49"/>
  <c r="P169" i="49" s="1"/>
  <c r="F167" i="42" s="1"/>
  <c r="K169" i="49"/>
  <c r="J169" i="49"/>
  <c r="I169" i="49"/>
  <c r="H169" i="49"/>
  <c r="L168" i="49"/>
  <c r="K168" i="49"/>
  <c r="J168" i="49"/>
  <c r="I168" i="49"/>
  <c r="H168" i="49"/>
  <c r="L167" i="49"/>
  <c r="K167" i="49"/>
  <c r="J167" i="49"/>
  <c r="I167" i="49"/>
  <c r="H167" i="49"/>
  <c r="L166" i="49"/>
  <c r="K166" i="49"/>
  <c r="J166" i="49"/>
  <c r="I166" i="49"/>
  <c r="H166" i="49"/>
  <c r="E164" i="42" s="1"/>
  <c r="L165" i="49"/>
  <c r="K165" i="49"/>
  <c r="J165" i="49"/>
  <c r="I165" i="49"/>
  <c r="H165" i="49"/>
  <c r="E163" i="42"/>
  <c r="L164" i="49"/>
  <c r="K164" i="49"/>
  <c r="P164" i="49" s="1"/>
  <c r="F162" i="42" s="1"/>
  <c r="J164" i="49"/>
  <c r="I164" i="49"/>
  <c r="H164" i="49"/>
  <c r="L163" i="49"/>
  <c r="K163" i="49"/>
  <c r="P163" i="49" s="1"/>
  <c r="F161" i="42" s="1"/>
  <c r="J163" i="49"/>
  <c r="I163" i="49"/>
  <c r="H163" i="49"/>
  <c r="E161" i="42" s="1"/>
  <c r="L162" i="49"/>
  <c r="K162" i="49"/>
  <c r="J162" i="49"/>
  <c r="I162" i="49"/>
  <c r="H162" i="49"/>
  <c r="L161" i="49"/>
  <c r="K161" i="49"/>
  <c r="J161" i="49"/>
  <c r="I161" i="49"/>
  <c r="H161" i="49"/>
  <c r="L160" i="49"/>
  <c r="K160" i="49"/>
  <c r="J160" i="49"/>
  <c r="I160" i="49"/>
  <c r="H160" i="49"/>
  <c r="E158" i="42" s="1"/>
  <c r="L159" i="49"/>
  <c r="K159" i="49"/>
  <c r="J159" i="49"/>
  <c r="I159" i="49"/>
  <c r="H159" i="49"/>
  <c r="E157" i="42" s="1"/>
  <c r="L158" i="49"/>
  <c r="K158" i="49"/>
  <c r="J158" i="49"/>
  <c r="I158" i="49"/>
  <c r="H158" i="49"/>
  <c r="E156" i="42" s="1"/>
  <c r="L157" i="49"/>
  <c r="K157" i="49"/>
  <c r="J157" i="49"/>
  <c r="I157" i="49"/>
  <c r="H157" i="49"/>
  <c r="E155" i="42" s="1"/>
  <c r="L156" i="49"/>
  <c r="K156" i="49"/>
  <c r="J156" i="49"/>
  <c r="I156" i="49"/>
  <c r="H156" i="49"/>
  <c r="L155" i="49"/>
  <c r="K155" i="49"/>
  <c r="J155" i="49"/>
  <c r="I155" i="49"/>
  <c r="H155" i="49"/>
  <c r="L154" i="49"/>
  <c r="K154" i="49"/>
  <c r="J154" i="49"/>
  <c r="I154" i="49"/>
  <c r="H154" i="49"/>
  <c r="L153" i="49"/>
  <c r="P153" i="49" s="1"/>
  <c r="F151" i="42" s="1"/>
  <c r="K153" i="49"/>
  <c r="J153" i="49"/>
  <c r="I153" i="49"/>
  <c r="H153" i="49"/>
  <c r="L152" i="49"/>
  <c r="K152" i="49"/>
  <c r="J152" i="49"/>
  <c r="I152" i="49"/>
  <c r="H152" i="49"/>
  <c r="L151" i="49"/>
  <c r="K151" i="49"/>
  <c r="J151" i="49"/>
  <c r="I151" i="49"/>
  <c r="H151" i="49"/>
  <c r="L150" i="49"/>
  <c r="K150" i="49"/>
  <c r="P150" i="49" s="1"/>
  <c r="F148" i="42" s="1"/>
  <c r="J150" i="49"/>
  <c r="I150" i="49"/>
  <c r="H150" i="49"/>
  <c r="L149" i="49"/>
  <c r="K149" i="49"/>
  <c r="J149" i="49"/>
  <c r="I149" i="49"/>
  <c r="H149" i="49"/>
  <c r="E147" i="42" s="1"/>
  <c r="L148" i="49"/>
  <c r="K148" i="49"/>
  <c r="J148" i="49"/>
  <c r="I148" i="49"/>
  <c r="H148" i="49"/>
  <c r="L147" i="49"/>
  <c r="K147" i="49"/>
  <c r="P147" i="49" s="1"/>
  <c r="F145" i="42" s="1"/>
  <c r="J147" i="49"/>
  <c r="I147" i="49"/>
  <c r="H147" i="49"/>
  <c r="E145" i="42" s="1"/>
  <c r="L146" i="49"/>
  <c r="K146" i="49"/>
  <c r="J146" i="49"/>
  <c r="I146" i="49"/>
  <c r="H146" i="49"/>
  <c r="E144" i="42"/>
  <c r="L145" i="49"/>
  <c r="K145" i="49"/>
  <c r="J145" i="49"/>
  <c r="I145" i="49"/>
  <c r="H145" i="49"/>
  <c r="L144" i="49"/>
  <c r="P144" i="49" s="1"/>
  <c r="F142" i="42" s="1"/>
  <c r="K144" i="49"/>
  <c r="J144" i="49"/>
  <c r="I144" i="49"/>
  <c r="H144" i="49"/>
  <c r="E142" i="42"/>
  <c r="L143" i="49"/>
  <c r="K143" i="49"/>
  <c r="J143" i="49"/>
  <c r="I143" i="49"/>
  <c r="H143" i="49"/>
  <c r="E141" i="42" s="1"/>
  <c r="L142" i="49"/>
  <c r="K142" i="49"/>
  <c r="J142" i="49"/>
  <c r="I142" i="49"/>
  <c r="H142" i="49"/>
  <c r="E140" i="42" s="1"/>
  <c r="L141" i="49"/>
  <c r="K141" i="49"/>
  <c r="J141" i="49"/>
  <c r="I141" i="49"/>
  <c r="H141" i="49"/>
  <c r="L140" i="49"/>
  <c r="K140" i="49"/>
  <c r="J140" i="49"/>
  <c r="I140" i="49"/>
  <c r="H140" i="49"/>
  <c r="L139" i="49"/>
  <c r="K139" i="49"/>
  <c r="J139" i="49"/>
  <c r="I139" i="49"/>
  <c r="H139" i="49"/>
  <c r="L138" i="49"/>
  <c r="P138" i="49" s="1"/>
  <c r="F136" i="42" s="1"/>
  <c r="K138" i="49"/>
  <c r="J138" i="49"/>
  <c r="I138" i="49"/>
  <c r="H138" i="49"/>
  <c r="L137" i="49"/>
  <c r="K137" i="49"/>
  <c r="J137" i="49"/>
  <c r="I137" i="49"/>
  <c r="H137" i="49"/>
  <c r="L136" i="49"/>
  <c r="K136" i="49"/>
  <c r="J136" i="49"/>
  <c r="I136" i="49"/>
  <c r="H136" i="49"/>
  <c r="L135" i="49"/>
  <c r="K135" i="49"/>
  <c r="P135" i="49" s="1"/>
  <c r="F133" i="42" s="1"/>
  <c r="J135" i="49"/>
  <c r="I135" i="49"/>
  <c r="H135" i="49"/>
  <c r="L134" i="49"/>
  <c r="K134" i="49"/>
  <c r="J134" i="49"/>
  <c r="I134" i="49"/>
  <c r="H134" i="49"/>
  <c r="E132" i="42" s="1"/>
  <c r="L133" i="49"/>
  <c r="K133" i="49"/>
  <c r="J133" i="49"/>
  <c r="I133" i="49"/>
  <c r="H133" i="49"/>
  <c r="E131" i="42" s="1"/>
  <c r="L132" i="49"/>
  <c r="K132" i="49"/>
  <c r="J132" i="49"/>
  <c r="I132" i="49"/>
  <c r="P132" i="49" s="1"/>
  <c r="F130" i="42" s="1"/>
  <c r="H132" i="49"/>
  <c r="L131" i="49"/>
  <c r="K131" i="49"/>
  <c r="J131" i="49"/>
  <c r="I131" i="49"/>
  <c r="P131" i="49" s="1"/>
  <c r="H131" i="49"/>
  <c r="E129" i="42" s="1"/>
  <c r="L130" i="49"/>
  <c r="K130" i="49"/>
  <c r="J130" i="49"/>
  <c r="I130" i="49"/>
  <c r="H130" i="49"/>
  <c r="E128" i="42"/>
  <c r="L129" i="49"/>
  <c r="K129" i="49"/>
  <c r="J129" i="49"/>
  <c r="I129" i="49"/>
  <c r="P129" i="49" s="1"/>
  <c r="F127" i="42" s="1"/>
  <c r="H129" i="49"/>
  <c r="E127" i="42" s="1"/>
  <c r="L128" i="49"/>
  <c r="K128" i="49"/>
  <c r="J128" i="49"/>
  <c r="I128" i="49"/>
  <c r="H128" i="49"/>
  <c r="E126" i="42"/>
  <c r="L127" i="49"/>
  <c r="K127" i="49"/>
  <c r="P127" i="49" s="1"/>
  <c r="F125" i="42" s="1"/>
  <c r="J127" i="49"/>
  <c r="I127" i="49"/>
  <c r="H127" i="49"/>
  <c r="L126" i="49"/>
  <c r="K126" i="49"/>
  <c r="J126" i="49"/>
  <c r="I126" i="49"/>
  <c r="P126" i="49" s="1"/>
  <c r="F124" i="42" s="1"/>
  <c r="H126" i="49"/>
  <c r="L125" i="49"/>
  <c r="K125" i="49"/>
  <c r="J125" i="49"/>
  <c r="I125" i="49"/>
  <c r="P125" i="49" s="1"/>
  <c r="H125" i="49"/>
  <c r="L124" i="49"/>
  <c r="K124" i="49"/>
  <c r="J124" i="49"/>
  <c r="I124" i="49"/>
  <c r="H124" i="49"/>
  <c r="L123" i="49"/>
  <c r="K123" i="49"/>
  <c r="J123" i="49"/>
  <c r="I123" i="49"/>
  <c r="H123" i="49"/>
  <c r="E121" i="42" s="1"/>
  <c r="L122" i="49"/>
  <c r="K122" i="49"/>
  <c r="J122" i="49"/>
  <c r="I122" i="49"/>
  <c r="H122" i="49"/>
  <c r="L121" i="49"/>
  <c r="K121" i="49"/>
  <c r="J121" i="49"/>
  <c r="I121" i="49"/>
  <c r="P121" i="49" s="1"/>
  <c r="F119" i="42" s="1"/>
  <c r="H121" i="49"/>
  <c r="L120" i="49"/>
  <c r="K120" i="49"/>
  <c r="J120" i="49"/>
  <c r="I120" i="49"/>
  <c r="P120" i="49" s="1"/>
  <c r="F118" i="42" s="1"/>
  <c r="H120" i="49"/>
  <c r="E118" i="42" s="1"/>
  <c r="L119" i="49"/>
  <c r="P119" i="49" s="1"/>
  <c r="F117" i="42" s="1"/>
  <c r="K119" i="49"/>
  <c r="J119" i="49"/>
  <c r="I119" i="49"/>
  <c r="H119" i="49"/>
  <c r="L118" i="49"/>
  <c r="K118" i="49"/>
  <c r="J118" i="49"/>
  <c r="I118" i="49"/>
  <c r="H118" i="49"/>
  <c r="E116" i="42" s="1"/>
  <c r="L117" i="49"/>
  <c r="K117" i="49"/>
  <c r="J117" i="49"/>
  <c r="I117" i="49"/>
  <c r="P117" i="49"/>
  <c r="F115" i="42"/>
  <c r="H117" i="49"/>
  <c r="E115" i="42" s="1"/>
  <c r="L116" i="49"/>
  <c r="K116" i="49"/>
  <c r="J116" i="49"/>
  <c r="I116" i="49"/>
  <c r="H116" i="49"/>
  <c r="E114" i="42" s="1"/>
  <c r="L115" i="49"/>
  <c r="K115" i="49"/>
  <c r="J115" i="49"/>
  <c r="P115" i="49" s="1"/>
  <c r="F113" i="42" s="1"/>
  <c r="I115" i="49"/>
  <c r="H115" i="49"/>
  <c r="E113" i="42"/>
  <c r="L114" i="49"/>
  <c r="K114" i="49"/>
  <c r="J114" i="49"/>
  <c r="I114" i="49"/>
  <c r="H114" i="49"/>
  <c r="E112" i="42" s="1"/>
  <c r="L113" i="49"/>
  <c r="K113" i="49"/>
  <c r="J113" i="49"/>
  <c r="I113" i="49"/>
  <c r="H113" i="49"/>
  <c r="E111" i="42" s="1"/>
  <c r="L112" i="49"/>
  <c r="K112" i="49"/>
  <c r="P112" i="49" s="1"/>
  <c r="F110" i="42" s="1"/>
  <c r="J112" i="49"/>
  <c r="I112" i="49"/>
  <c r="H112" i="49"/>
  <c r="E110" i="42" s="1"/>
  <c r="L111" i="49"/>
  <c r="K111" i="49"/>
  <c r="J111" i="49"/>
  <c r="I111" i="49"/>
  <c r="P111" i="49" s="1"/>
  <c r="F109" i="42" s="1"/>
  <c r="H111" i="49"/>
  <c r="E109" i="42" s="1"/>
  <c r="L110" i="49"/>
  <c r="K110" i="49"/>
  <c r="J110" i="49"/>
  <c r="I110" i="49"/>
  <c r="H110" i="49"/>
  <c r="L109" i="49"/>
  <c r="K109" i="49"/>
  <c r="J109" i="49"/>
  <c r="I109" i="49"/>
  <c r="P109" i="49" s="1"/>
  <c r="F107" i="42"/>
  <c r="H109" i="49"/>
  <c r="L108" i="49"/>
  <c r="K108" i="49"/>
  <c r="J108" i="49"/>
  <c r="P108" i="49" s="1"/>
  <c r="F106" i="42" s="1"/>
  <c r="I108" i="49"/>
  <c r="H108" i="49"/>
  <c r="L107" i="49"/>
  <c r="K107" i="49"/>
  <c r="J107" i="49"/>
  <c r="I107" i="49"/>
  <c r="H107" i="49"/>
  <c r="L106" i="49"/>
  <c r="K106" i="49"/>
  <c r="J106" i="49"/>
  <c r="I106" i="49"/>
  <c r="H106" i="49"/>
  <c r="L105" i="49"/>
  <c r="K105" i="49"/>
  <c r="J105" i="49"/>
  <c r="I105" i="49"/>
  <c r="H105" i="49"/>
  <c r="L104" i="49"/>
  <c r="K104" i="49"/>
  <c r="J104" i="49"/>
  <c r="I104" i="49"/>
  <c r="H104" i="49"/>
  <c r="E102" i="42" s="1"/>
  <c r="L103" i="49"/>
  <c r="K103" i="49"/>
  <c r="J103" i="49"/>
  <c r="I103" i="49"/>
  <c r="H103" i="49"/>
  <c r="L102" i="49"/>
  <c r="K102" i="49"/>
  <c r="J102" i="49"/>
  <c r="I102" i="49"/>
  <c r="P102" i="49" s="1"/>
  <c r="F100" i="42" s="1"/>
  <c r="H102" i="49"/>
  <c r="E100" i="42" s="1"/>
  <c r="L101" i="49"/>
  <c r="P101" i="49" s="1"/>
  <c r="F99" i="42" s="1"/>
  <c r="K101" i="49"/>
  <c r="J101" i="49"/>
  <c r="I101" i="49"/>
  <c r="H101" i="49"/>
  <c r="E99" i="42" s="1"/>
  <c r="L100" i="49"/>
  <c r="K100" i="49"/>
  <c r="J100" i="49"/>
  <c r="I100" i="49"/>
  <c r="H100" i="49"/>
  <c r="E98" i="42" s="1"/>
  <c r="L99" i="49"/>
  <c r="K99" i="49"/>
  <c r="J99" i="49"/>
  <c r="I99" i="49"/>
  <c r="P99" i="49" s="1"/>
  <c r="F97" i="42" s="1"/>
  <c r="H99" i="49"/>
  <c r="E97" i="42" s="1"/>
  <c r="L98" i="49"/>
  <c r="K98" i="49"/>
  <c r="J98" i="49"/>
  <c r="I98" i="49"/>
  <c r="H98" i="49"/>
  <c r="E96" i="42"/>
  <c r="L97" i="49"/>
  <c r="K97" i="49"/>
  <c r="J97" i="49"/>
  <c r="I97" i="49"/>
  <c r="H97" i="49"/>
  <c r="L96" i="49"/>
  <c r="K96" i="49"/>
  <c r="J96" i="49"/>
  <c r="I96" i="49"/>
  <c r="P96" i="49" s="1"/>
  <c r="F94" i="42" s="1"/>
  <c r="H96" i="49"/>
  <c r="E94" i="42"/>
  <c r="L95" i="49"/>
  <c r="K95" i="49"/>
  <c r="J95" i="49"/>
  <c r="I95" i="49"/>
  <c r="H95" i="49"/>
  <c r="E93" i="42" s="1"/>
  <c r="L94" i="49"/>
  <c r="K94" i="49"/>
  <c r="J94" i="49"/>
  <c r="I94" i="49"/>
  <c r="H94" i="49"/>
  <c r="L93" i="49"/>
  <c r="K93" i="49"/>
  <c r="J93" i="49"/>
  <c r="I93" i="49"/>
  <c r="P93" i="49" s="1"/>
  <c r="F91" i="42" s="1"/>
  <c r="H93" i="49"/>
  <c r="L92" i="49"/>
  <c r="K92" i="49"/>
  <c r="J92" i="49"/>
  <c r="I92" i="49"/>
  <c r="H92" i="49"/>
  <c r="L91" i="49"/>
  <c r="K91" i="49"/>
  <c r="J91" i="49"/>
  <c r="I91" i="49"/>
  <c r="H91" i="49"/>
  <c r="E89" i="42" s="1"/>
  <c r="L90" i="49"/>
  <c r="K90" i="49"/>
  <c r="J90" i="49"/>
  <c r="I90" i="49"/>
  <c r="H90" i="49"/>
  <c r="E88" i="42" s="1"/>
  <c r="L89" i="49"/>
  <c r="K89" i="49"/>
  <c r="J89" i="49"/>
  <c r="I89" i="49"/>
  <c r="H89" i="49"/>
  <c r="L88" i="49"/>
  <c r="K88" i="49"/>
  <c r="J88" i="49"/>
  <c r="I88" i="49"/>
  <c r="H88" i="49"/>
  <c r="L87" i="49"/>
  <c r="K87" i="49"/>
  <c r="J87" i="49"/>
  <c r="I87" i="49"/>
  <c r="P87" i="49" s="1"/>
  <c r="F85" i="42" s="1"/>
  <c r="H87" i="49"/>
  <c r="E85" i="42" s="1"/>
  <c r="L86" i="49"/>
  <c r="P86" i="49" s="1"/>
  <c r="F84" i="42" s="1"/>
  <c r="K86" i="49"/>
  <c r="J86" i="49"/>
  <c r="I86" i="49"/>
  <c r="H86" i="49"/>
  <c r="L85" i="49"/>
  <c r="K85" i="49"/>
  <c r="J85" i="49"/>
  <c r="I85" i="49"/>
  <c r="H85" i="49"/>
  <c r="E83" i="42"/>
  <c r="L84" i="49"/>
  <c r="K84" i="49"/>
  <c r="J84" i="49"/>
  <c r="I84" i="49"/>
  <c r="P84" i="49" s="1"/>
  <c r="F82" i="42" s="1"/>
  <c r="H84" i="49"/>
  <c r="L83" i="49"/>
  <c r="K83" i="49"/>
  <c r="J83" i="49"/>
  <c r="I83" i="49"/>
  <c r="H83" i="49"/>
  <c r="E81" i="42"/>
  <c r="L82" i="49"/>
  <c r="K82" i="49"/>
  <c r="J82" i="49"/>
  <c r="I82" i="49"/>
  <c r="H82" i="49"/>
  <c r="E80" i="42" s="1"/>
  <c r="L81" i="49"/>
  <c r="K81" i="49"/>
  <c r="J81" i="49"/>
  <c r="P81" i="49" s="1"/>
  <c r="F79" i="42" s="1"/>
  <c r="I81" i="49"/>
  <c r="H81" i="49"/>
  <c r="L80" i="49"/>
  <c r="K80" i="49"/>
  <c r="J80" i="49"/>
  <c r="I80" i="49"/>
  <c r="H80" i="49"/>
  <c r="E78" i="42"/>
  <c r="L79" i="49"/>
  <c r="K79" i="49"/>
  <c r="J79" i="49"/>
  <c r="I79" i="49"/>
  <c r="H79" i="49"/>
  <c r="E77" i="42" s="1"/>
  <c r="L78" i="49"/>
  <c r="K78" i="49"/>
  <c r="P78" i="49" s="1"/>
  <c r="F76" i="42" s="1"/>
  <c r="J78" i="49"/>
  <c r="I78" i="49"/>
  <c r="H78" i="49"/>
  <c r="L77" i="49"/>
  <c r="K77" i="49"/>
  <c r="J77" i="49"/>
  <c r="I77" i="49"/>
  <c r="H77" i="49"/>
  <c r="L76" i="49"/>
  <c r="K76" i="49"/>
  <c r="J76" i="49"/>
  <c r="I76" i="49"/>
  <c r="H76" i="49"/>
  <c r="L75" i="49"/>
  <c r="K75" i="49"/>
  <c r="J75" i="49"/>
  <c r="P75" i="49" s="1"/>
  <c r="F73" i="42" s="1"/>
  <c r="I75" i="49"/>
  <c r="H75" i="49"/>
  <c r="L74" i="49"/>
  <c r="K74" i="49"/>
  <c r="J74" i="49"/>
  <c r="I74" i="49"/>
  <c r="H74" i="49"/>
  <c r="E72" i="42" s="1"/>
  <c r="L73" i="49"/>
  <c r="K73" i="49"/>
  <c r="J73" i="49"/>
  <c r="P73" i="49" s="1"/>
  <c r="F71" i="42" s="1"/>
  <c r="I73" i="49"/>
  <c r="H73" i="49"/>
  <c r="L72" i="49"/>
  <c r="K72" i="49"/>
  <c r="J72" i="49"/>
  <c r="I72" i="49"/>
  <c r="H72" i="49"/>
  <c r="L71" i="49"/>
  <c r="K71" i="49"/>
  <c r="J71" i="49"/>
  <c r="I71" i="49"/>
  <c r="H71" i="49"/>
  <c r="L70" i="49"/>
  <c r="K70" i="49"/>
  <c r="J70" i="49"/>
  <c r="I70" i="49"/>
  <c r="H70" i="49"/>
  <c r="E68" i="42" s="1"/>
  <c r="L69" i="49"/>
  <c r="K69" i="49"/>
  <c r="J69" i="49"/>
  <c r="I69" i="49"/>
  <c r="P69" i="49"/>
  <c r="F67" i="42" s="1"/>
  <c r="H69" i="49"/>
  <c r="E67" i="42" s="1"/>
  <c r="L68" i="49"/>
  <c r="K68" i="49"/>
  <c r="J68" i="49"/>
  <c r="I68" i="49"/>
  <c r="H68" i="49"/>
  <c r="L67" i="49"/>
  <c r="K67" i="49"/>
  <c r="J67" i="49"/>
  <c r="I67" i="49"/>
  <c r="P67" i="49" s="1"/>
  <c r="F65" i="42" s="1"/>
  <c r="H67" i="49"/>
  <c r="E65" i="42"/>
  <c r="L66" i="49"/>
  <c r="K66" i="49"/>
  <c r="J66" i="49"/>
  <c r="P66" i="49" s="1"/>
  <c r="F64" i="42" s="1"/>
  <c r="I66" i="49"/>
  <c r="H66" i="49"/>
  <c r="E64" i="42" s="1"/>
  <c r="L65" i="49"/>
  <c r="K65" i="49"/>
  <c r="J65" i="49"/>
  <c r="I65" i="49"/>
  <c r="H65" i="49"/>
  <c r="L64" i="49"/>
  <c r="K64" i="49"/>
  <c r="J64" i="49"/>
  <c r="I64" i="49"/>
  <c r="H64" i="49"/>
  <c r="E62" i="42" s="1"/>
  <c r="L63" i="49"/>
  <c r="K63" i="49"/>
  <c r="J63" i="49"/>
  <c r="P63" i="49" s="1"/>
  <c r="F61" i="42" s="1"/>
  <c r="I63" i="49"/>
  <c r="H63" i="49"/>
  <c r="E61" i="42" s="1"/>
  <c r="L62" i="49"/>
  <c r="K62" i="49"/>
  <c r="J62" i="49"/>
  <c r="I62" i="49"/>
  <c r="H62" i="49"/>
  <c r="E60" i="42" s="1"/>
  <c r="L61" i="49"/>
  <c r="K61" i="49"/>
  <c r="J61" i="49"/>
  <c r="I61" i="49"/>
  <c r="H61" i="49"/>
  <c r="E59" i="42" s="1"/>
  <c r="L60" i="49"/>
  <c r="K60" i="49"/>
  <c r="J60" i="49"/>
  <c r="P60" i="49" s="1"/>
  <c r="F58" i="42" s="1"/>
  <c r="I60" i="49"/>
  <c r="H60" i="49"/>
  <c r="E58" i="42" s="1"/>
  <c r="L59" i="49"/>
  <c r="K59" i="49"/>
  <c r="J59" i="49"/>
  <c r="I59" i="49"/>
  <c r="H59" i="49"/>
  <c r="L58" i="49"/>
  <c r="K58" i="49"/>
  <c r="J58" i="49"/>
  <c r="I58" i="49"/>
  <c r="H58" i="49"/>
  <c r="L57" i="49"/>
  <c r="K57" i="49"/>
  <c r="J57" i="49"/>
  <c r="I57" i="49"/>
  <c r="P57" i="49" s="1"/>
  <c r="F55" i="42" s="1"/>
  <c r="H57" i="49"/>
  <c r="L56" i="49"/>
  <c r="P56" i="49" s="1"/>
  <c r="F54" i="42" s="1"/>
  <c r="K56" i="49"/>
  <c r="J56" i="49"/>
  <c r="I56" i="49"/>
  <c r="H56" i="49"/>
  <c r="L55" i="49"/>
  <c r="K55" i="49"/>
  <c r="J55" i="49"/>
  <c r="I55" i="49"/>
  <c r="H55" i="49"/>
  <c r="E53" i="42" s="1"/>
  <c r="L54" i="49"/>
  <c r="K54" i="49"/>
  <c r="J54" i="49"/>
  <c r="I54" i="49"/>
  <c r="H54" i="49"/>
  <c r="E52" i="42" s="1"/>
  <c r="L53" i="49"/>
  <c r="K53" i="49"/>
  <c r="J53" i="49"/>
  <c r="I53" i="49"/>
  <c r="P53" i="49" s="1"/>
  <c r="F51" i="42" s="1"/>
  <c r="H53" i="49"/>
  <c r="E51" i="42"/>
  <c r="L52" i="49"/>
  <c r="K52" i="49"/>
  <c r="J52" i="49"/>
  <c r="I52" i="49"/>
  <c r="H52" i="49"/>
  <c r="L51" i="49"/>
  <c r="K51" i="49"/>
  <c r="J51" i="49"/>
  <c r="I51" i="49"/>
  <c r="H51" i="49"/>
  <c r="E49" i="42"/>
  <c r="L50" i="49"/>
  <c r="K50" i="49"/>
  <c r="J50" i="49"/>
  <c r="I50" i="49"/>
  <c r="H50" i="49"/>
  <c r="E48" i="42" s="1"/>
  <c r="L49" i="49"/>
  <c r="K49" i="49"/>
  <c r="J49" i="49"/>
  <c r="I49" i="49"/>
  <c r="H49" i="49"/>
  <c r="L48" i="49"/>
  <c r="K48" i="49"/>
  <c r="J48" i="49"/>
  <c r="I48" i="49"/>
  <c r="H48" i="49"/>
  <c r="E46" i="42" s="1"/>
  <c r="L47" i="49"/>
  <c r="K47" i="49"/>
  <c r="J47" i="49"/>
  <c r="I47" i="49"/>
  <c r="H47" i="49"/>
  <c r="E45" i="42" s="1"/>
  <c r="L46" i="49"/>
  <c r="K46" i="49"/>
  <c r="J46" i="49"/>
  <c r="I46" i="49"/>
  <c r="H46" i="49"/>
  <c r="E44" i="42" s="1"/>
  <c r="L45" i="49"/>
  <c r="K45" i="49"/>
  <c r="J45" i="49"/>
  <c r="I45" i="49"/>
  <c r="H45" i="49"/>
  <c r="E43" i="42" s="1"/>
  <c r="L44" i="49"/>
  <c r="K44" i="49"/>
  <c r="P44" i="49" s="1"/>
  <c r="F42" i="42" s="1"/>
  <c r="J44" i="49"/>
  <c r="I44" i="49"/>
  <c r="H44" i="49"/>
  <c r="L43" i="49"/>
  <c r="K43" i="49"/>
  <c r="J43" i="49"/>
  <c r="I43" i="49"/>
  <c r="H43" i="49"/>
  <c r="L42" i="49"/>
  <c r="K42" i="49"/>
  <c r="J42" i="49"/>
  <c r="I42" i="49"/>
  <c r="H42" i="49"/>
  <c r="L41" i="49"/>
  <c r="K41" i="49"/>
  <c r="J41" i="49"/>
  <c r="P41" i="49" s="1"/>
  <c r="F39" i="42" s="1"/>
  <c r="I41" i="49"/>
  <c r="H41" i="49"/>
  <c r="E39" i="42" s="1"/>
  <c r="L40" i="49"/>
  <c r="K40" i="49"/>
  <c r="J40" i="49"/>
  <c r="I40" i="49"/>
  <c r="H40" i="49"/>
  <c r="E38" i="42" s="1"/>
  <c r="L39" i="49"/>
  <c r="K39" i="49"/>
  <c r="P39" i="49" s="1"/>
  <c r="F37" i="42" s="1"/>
  <c r="J39" i="49"/>
  <c r="I39" i="49"/>
  <c r="H39" i="49"/>
  <c r="L38" i="49"/>
  <c r="K38" i="49"/>
  <c r="J38" i="49"/>
  <c r="I38" i="49"/>
  <c r="P38" i="49" s="1"/>
  <c r="F36" i="42" s="1"/>
  <c r="H38" i="49"/>
  <c r="L37" i="49"/>
  <c r="K37" i="49"/>
  <c r="J37" i="49"/>
  <c r="I37" i="49"/>
  <c r="P37" i="49"/>
  <c r="F35" i="42"/>
  <c r="H37" i="49"/>
  <c r="E35" i="42"/>
  <c r="L36" i="49"/>
  <c r="K36" i="49"/>
  <c r="J36" i="49"/>
  <c r="I36" i="49"/>
  <c r="H36" i="49"/>
  <c r="E34" i="42" s="1"/>
  <c r="L35" i="49"/>
  <c r="K35" i="49"/>
  <c r="P35" i="49" s="1"/>
  <c r="F33" i="42" s="1"/>
  <c r="J35" i="49"/>
  <c r="I35" i="49"/>
  <c r="H35" i="49"/>
  <c r="E33" i="42" s="1"/>
  <c r="L34" i="49"/>
  <c r="K34" i="49"/>
  <c r="J34" i="49"/>
  <c r="I34" i="49"/>
  <c r="H34" i="49"/>
  <c r="E32" i="42"/>
  <c r="L33" i="49"/>
  <c r="K33" i="49"/>
  <c r="J33" i="49"/>
  <c r="I33" i="49"/>
  <c r="H33" i="49"/>
  <c r="E31" i="42" s="1"/>
  <c r="L32" i="49"/>
  <c r="P32" i="49" s="1"/>
  <c r="F30" i="42" s="1"/>
  <c r="K32" i="49"/>
  <c r="J32" i="49"/>
  <c r="I32" i="49"/>
  <c r="H32" i="49"/>
  <c r="E30" i="42"/>
  <c r="L31" i="49"/>
  <c r="K31" i="49"/>
  <c r="J31" i="49"/>
  <c r="I31" i="49"/>
  <c r="H31" i="49"/>
  <c r="E29" i="42" s="1"/>
  <c r="L30" i="49"/>
  <c r="K30" i="49"/>
  <c r="J30" i="49"/>
  <c r="I30" i="49"/>
  <c r="P30" i="49" s="1"/>
  <c r="F28" i="42" s="1"/>
  <c r="H30" i="49"/>
  <c r="E28" i="42" s="1"/>
  <c r="L29" i="49"/>
  <c r="K29" i="49"/>
  <c r="J29" i="49"/>
  <c r="I29" i="49"/>
  <c r="H29" i="49"/>
  <c r="L28" i="49"/>
  <c r="K28" i="49"/>
  <c r="J28" i="49"/>
  <c r="I28" i="49"/>
  <c r="H28" i="49"/>
  <c r="E26" i="42" s="1"/>
  <c r="L27" i="49"/>
  <c r="K27" i="49"/>
  <c r="J27" i="49"/>
  <c r="I27" i="49"/>
  <c r="H27" i="49"/>
  <c r="E25" i="42" s="1"/>
  <c r="L26" i="49"/>
  <c r="P26" i="49" s="1"/>
  <c r="F24" i="42" s="1"/>
  <c r="K26" i="49"/>
  <c r="J26" i="49"/>
  <c r="I26" i="49"/>
  <c r="H26" i="49"/>
  <c r="L25" i="49"/>
  <c r="K25" i="49"/>
  <c r="J25" i="49"/>
  <c r="I25" i="49"/>
  <c r="P25" i="49" s="1"/>
  <c r="H25" i="49"/>
  <c r="L24" i="49"/>
  <c r="K24" i="49"/>
  <c r="J24" i="49"/>
  <c r="I24" i="49"/>
  <c r="H24" i="49"/>
  <c r="L23" i="49"/>
  <c r="K23" i="49"/>
  <c r="P23" i="49" s="1"/>
  <c r="F21" i="42" s="1"/>
  <c r="J23" i="49"/>
  <c r="I23" i="49"/>
  <c r="H23" i="49"/>
  <c r="L22" i="49"/>
  <c r="K22" i="49"/>
  <c r="J22" i="49"/>
  <c r="I22" i="49"/>
  <c r="H22" i="49"/>
  <c r="L21" i="49"/>
  <c r="K21" i="49"/>
  <c r="J21" i="49"/>
  <c r="P21" i="49" s="1"/>
  <c r="F19" i="42" s="1"/>
  <c r="I21" i="49"/>
  <c r="H21" i="49"/>
  <c r="E19" i="42"/>
  <c r="L20" i="49"/>
  <c r="K20" i="49"/>
  <c r="J20" i="49"/>
  <c r="I20" i="49"/>
  <c r="H20" i="49"/>
  <c r="L19" i="49"/>
  <c r="K19" i="49"/>
  <c r="J19" i="49"/>
  <c r="I19" i="49"/>
  <c r="H19" i="49"/>
  <c r="E17" i="42" s="1"/>
  <c r="L18" i="49"/>
  <c r="K18" i="49"/>
  <c r="J18" i="49"/>
  <c r="I18" i="49"/>
  <c r="P18" i="49" s="1"/>
  <c r="F16" i="42" s="1"/>
  <c r="H18" i="49"/>
  <c r="E16" i="42" s="1"/>
  <c r="L17" i="49"/>
  <c r="K17" i="49"/>
  <c r="J17" i="49"/>
  <c r="I17" i="49"/>
  <c r="H17" i="49"/>
  <c r="L16" i="49"/>
  <c r="K16" i="49"/>
  <c r="J16" i="49"/>
  <c r="I16" i="49"/>
  <c r="H16" i="49"/>
  <c r="E14" i="42" s="1"/>
  <c r="L15" i="49"/>
  <c r="K15" i="49"/>
  <c r="J15" i="49"/>
  <c r="I15" i="49"/>
  <c r="H15" i="49"/>
  <c r="E13" i="42"/>
  <c r="L14" i="49"/>
  <c r="P14" i="49" s="1"/>
  <c r="F12" i="42" s="1"/>
  <c r="K14" i="49"/>
  <c r="J14" i="49"/>
  <c r="I14" i="49"/>
  <c r="H14" i="49"/>
  <c r="L13" i="49"/>
  <c r="K13" i="49"/>
  <c r="J13" i="49"/>
  <c r="I13" i="49"/>
  <c r="H13" i="49"/>
  <c r="L12" i="49"/>
  <c r="K12" i="49"/>
  <c r="J12" i="49"/>
  <c r="I12" i="49"/>
  <c r="H12" i="49"/>
  <c r="L11" i="49"/>
  <c r="K11" i="49"/>
  <c r="P11" i="49" s="1"/>
  <c r="F9" i="42" s="1"/>
  <c r="J11" i="49"/>
  <c r="I11" i="49"/>
  <c r="H11" i="49"/>
  <c r="L10" i="49"/>
  <c r="K10" i="49"/>
  <c r="J10" i="49"/>
  <c r="I10" i="49"/>
  <c r="H10" i="49"/>
  <c r="L9" i="49"/>
  <c r="K9" i="49"/>
  <c r="J9" i="49"/>
  <c r="I9" i="49"/>
  <c r="H9" i="49"/>
  <c r="E7" i="42" s="1"/>
  <c r="L8" i="49"/>
  <c r="K8" i="49"/>
  <c r="J8" i="49"/>
  <c r="P8" i="49" s="1"/>
  <c r="F6" i="42" s="1"/>
  <c r="I8" i="49"/>
  <c r="H8" i="49"/>
  <c r="L7" i="49"/>
  <c r="K7" i="49"/>
  <c r="J7" i="49"/>
  <c r="I7" i="49"/>
  <c r="H7" i="49"/>
  <c r="L6" i="49"/>
  <c r="K6" i="49"/>
  <c r="J6" i="49"/>
  <c r="I6" i="49"/>
  <c r="H6" i="49"/>
  <c r="E4" i="42" s="1"/>
  <c r="A3" i="48"/>
  <c r="A4" i="48" s="1"/>
  <c r="A5" i="48" s="1"/>
  <c r="A6" i="48"/>
  <c r="A7" i="48" s="1"/>
  <c r="A8" i="48"/>
  <c r="A9" i="48"/>
  <c r="A10" i="48" s="1"/>
  <c r="A11" i="48" s="1"/>
  <c r="A12" i="48" s="1"/>
  <c r="A13" i="48" s="1"/>
  <c r="A14" i="48" s="1"/>
  <c r="A15" i="48" s="1"/>
  <c r="A16" i="48" s="1"/>
  <c r="A17" i="48" s="1"/>
  <c r="A18" i="48" s="1"/>
  <c r="A19" i="48" s="1"/>
  <c r="C20" i="47"/>
  <c r="C21" i="47"/>
  <c r="C22" i="47"/>
  <c r="C23" i="47" s="1"/>
  <c r="C24" i="47"/>
  <c r="C25" i="47"/>
  <c r="C26" i="47"/>
  <c r="C27" i="47"/>
  <c r="C28" i="47" s="1"/>
  <c r="C29" i="47" s="1"/>
  <c r="C30" i="47" s="1"/>
  <c r="C31" i="47" s="1"/>
  <c r="C32" i="47" s="1"/>
  <c r="C33" i="47" s="1"/>
  <c r="C34" i="47" s="1"/>
  <c r="C35" i="47" s="1"/>
  <c r="C36" i="47" s="1"/>
  <c r="C14" i="47"/>
  <c r="C15" i="47"/>
  <c r="C16" i="47" s="1"/>
  <c r="C17" i="47" s="1"/>
  <c r="C18" i="47" s="1"/>
  <c r="C5" i="47"/>
  <c r="C6" i="47"/>
  <c r="C7" i="47"/>
  <c r="C8" i="47"/>
  <c r="C9" i="47"/>
  <c r="C10" i="47" s="1"/>
  <c r="C11" i="47" s="1"/>
  <c r="C12" i="47" s="1"/>
  <c r="C171" i="46"/>
  <c r="C172" i="46"/>
  <c r="C168" i="46"/>
  <c r="C169" i="46"/>
  <c r="C76" i="46"/>
  <c r="C77" i="46" s="1"/>
  <c r="C78" i="46" s="1"/>
  <c r="C79" i="46" s="1"/>
  <c r="C80" i="46" s="1"/>
  <c r="C81" i="46" s="1"/>
  <c r="C82" i="46" s="1"/>
  <c r="C83" i="46" s="1"/>
  <c r="C84" i="46" s="1"/>
  <c r="C85" i="46" s="1"/>
  <c r="C86" i="46" s="1"/>
  <c r="C87" i="46" s="1"/>
  <c r="C88" i="46" s="1"/>
  <c r="C89" i="46" s="1"/>
  <c r="C90" i="46" s="1"/>
  <c r="C91" i="46" s="1"/>
  <c r="C92" i="46" s="1"/>
  <c r="C93" i="46" s="1"/>
  <c r="C94" i="46" s="1"/>
  <c r="C95" i="46" s="1"/>
  <c r="C96" i="46" s="1"/>
  <c r="C97" i="46" s="1"/>
  <c r="C98" i="46" s="1"/>
  <c r="C99" i="46" s="1"/>
  <c r="C100" i="46" s="1"/>
  <c r="C101" i="46" s="1"/>
  <c r="C102" i="46" s="1"/>
  <c r="C103" i="46" s="1"/>
  <c r="C104" i="46" s="1"/>
  <c r="C105" i="46" s="1"/>
  <c r="C106" i="46" s="1"/>
  <c r="C107" i="46" s="1"/>
  <c r="C108" i="46" s="1"/>
  <c r="C109" i="46" s="1"/>
  <c r="C110" i="46" s="1"/>
  <c r="C111" i="46" s="1"/>
  <c r="C112" i="46" s="1"/>
  <c r="C113" i="46" s="1"/>
  <c r="C114" i="46" s="1"/>
  <c r="C115" i="46" s="1"/>
  <c r="C116" i="46" s="1"/>
  <c r="C117" i="46" s="1"/>
  <c r="C118" i="46" s="1"/>
  <c r="C119" i="46" s="1"/>
  <c r="C120" i="46" s="1"/>
  <c r="C121" i="46" s="1"/>
  <c r="C122" i="46" s="1"/>
  <c r="C123" i="46" s="1"/>
  <c r="C124" i="46" s="1"/>
  <c r="C125" i="46" s="1"/>
  <c r="C126" i="46" s="1"/>
  <c r="C127" i="46" s="1"/>
  <c r="C128" i="46" s="1"/>
  <c r="C129" i="46" s="1"/>
  <c r="C130" i="46" s="1"/>
  <c r="C131" i="46" s="1"/>
  <c r="C132" i="46" s="1"/>
  <c r="C133" i="46" s="1"/>
  <c r="C134" i="46" s="1"/>
  <c r="C135" i="46" s="1"/>
  <c r="C136" i="46" s="1"/>
  <c r="C137" i="46" s="1"/>
  <c r="C138" i="46" s="1"/>
  <c r="C139" i="46" s="1"/>
  <c r="C140" i="46" s="1"/>
  <c r="C141" i="46" s="1"/>
  <c r="C142" i="46" s="1"/>
  <c r="C143" i="46" s="1"/>
  <c r="C144" i="46" s="1"/>
  <c r="C145" i="46" s="1"/>
  <c r="C146" i="46" s="1"/>
  <c r="C147" i="46" s="1"/>
  <c r="C148" i="46" s="1"/>
  <c r="C149" i="46" s="1"/>
  <c r="C150" i="46" s="1"/>
  <c r="C151" i="46" s="1"/>
  <c r="C152" i="46" s="1"/>
  <c r="C153" i="46" s="1"/>
  <c r="C154" i="46" s="1"/>
  <c r="C155" i="46" s="1"/>
  <c r="C156" i="46" s="1"/>
  <c r="C157" i="46" s="1"/>
  <c r="C158" i="46" s="1"/>
  <c r="C159" i="46" s="1"/>
  <c r="C160" i="46" s="1"/>
  <c r="C161" i="46" s="1"/>
  <c r="C162" i="46" s="1"/>
  <c r="C163" i="46" s="1"/>
  <c r="C164" i="46" s="1"/>
  <c r="C165" i="46" s="1"/>
  <c r="C166" i="46" s="1"/>
  <c r="C33" i="46"/>
  <c r="C34" i="46"/>
  <c r="C35" i="46"/>
  <c r="C36" i="46" s="1"/>
  <c r="C37" i="46" s="1"/>
  <c r="C38" i="46" s="1"/>
  <c r="C39" i="46" s="1"/>
  <c r="C40" i="46" s="1"/>
  <c r="C41" i="46" s="1"/>
  <c r="C42" i="46" s="1"/>
  <c r="C43" i="46" s="1"/>
  <c r="C44" i="46" s="1"/>
  <c r="C45" i="46" s="1"/>
  <c r="C46" i="46" s="1"/>
  <c r="C47" i="46" s="1"/>
  <c r="C48" i="46" s="1"/>
  <c r="C49" i="46" s="1"/>
  <c r="C50" i="46" s="1"/>
  <c r="C51" i="46" s="1"/>
  <c r="C52" i="46" s="1"/>
  <c r="C53" i="46" s="1"/>
  <c r="C54" i="46" s="1"/>
  <c r="C55" i="46" s="1"/>
  <c r="C56" i="46" s="1"/>
  <c r="C57" i="46" s="1"/>
  <c r="C58" i="46" s="1"/>
  <c r="C59" i="46" s="1"/>
  <c r="C60" i="46" s="1"/>
  <c r="C61" i="46" s="1"/>
  <c r="C62" i="46" s="1"/>
  <c r="C63" i="46" s="1"/>
  <c r="C64" i="46" s="1"/>
  <c r="C65" i="46" s="1"/>
  <c r="C66" i="46" s="1"/>
  <c r="C67" i="46" s="1"/>
  <c r="C68" i="46" s="1"/>
  <c r="C69" i="46" s="1"/>
  <c r="C70" i="46" s="1"/>
  <c r="C71" i="46" s="1"/>
  <c r="C72" i="46" s="1"/>
  <c r="C73" i="46" s="1"/>
  <c r="C74" i="46" s="1"/>
  <c r="C16" i="46"/>
  <c r="C17" i="46" s="1"/>
  <c r="C18" i="46" s="1"/>
  <c r="C19" i="46" s="1"/>
  <c r="C20" i="46" s="1"/>
  <c r="C21" i="46" s="1"/>
  <c r="C22" i="46" s="1"/>
  <c r="C23" i="46" s="1"/>
  <c r="C24" i="46" s="1"/>
  <c r="C25" i="46" s="1"/>
  <c r="C26" i="46" s="1"/>
  <c r="C27" i="46" s="1"/>
  <c r="C28" i="46" s="1"/>
  <c r="C29" i="46" s="1"/>
  <c r="C30" i="46" s="1"/>
  <c r="C14" i="46"/>
  <c r="C12" i="46"/>
  <c r="C5" i="46"/>
  <c r="C6" i="46"/>
  <c r="C7" i="46"/>
  <c r="C8" i="46" s="1"/>
  <c r="C9" i="46" s="1"/>
  <c r="C52" i="45"/>
  <c r="C53" i="45" s="1"/>
  <c r="C49" i="45"/>
  <c r="C50" i="45" s="1"/>
  <c r="C46" i="45"/>
  <c r="C47" i="45" s="1"/>
  <c r="C43" i="45"/>
  <c r="C44" i="45"/>
  <c r="C40" i="45"/>
  <c r="C41" i="45" s="1"/>
  <c r="C37" i="45"/>
  <c r="C38" i="45" s="1"/>
  <c r="C34" i="45"/>
  <c r="C35" i="45"/>
  <c r="C31" i="45"/>
  <c r="C32" i="45"/>
  <c r="C28" i="45"/>
  <c r="C29" i="45"/>
  <c r="C25" i="45"/>
  <c r="C26" i="45" s="1"/>
  <c r="C22" i="45"/>
  <c r="C23" i="45"/>
  <c r="C19" i="45"/>
  <c r="C20" i="45"/>
  <c r="C16" i="45"/>
  <c r="C17" i="45"/>
  <c r="C13" i="45"/>
  <c r="C14" i="45"/>
  <c r="C10" i="45"/>
  <c r="C11" i="45"/>
  <c r="E5" i="45"/>
  <c r="C5" i="45"/>
  <c r="C6" i="45"/>
  <c r="C7" i="45" s="1"/>
  <c r="C8" i="45" s="1"/>
  <c r="C52" i="44"/>
  <c r="C53" i="44"/>
  <c r="C49" i="44"/>
  <c r="C50" i="44" s="1"/>
  <c r="C46" i="44"/>
  <c r="C47" i="44"/>
  <c r="C43" i="44"/>
  <c r="C44" i="44"/>
  <c r="C40" i="44"/>
  <c r="C41" i="44"/>
  <c r="C37" i="44"/>
  <c r="C38" i="44" s="1"/>
  <c r="C34" i="44"/>
  <c r="C35" i="44"/>
  <c r="C31" i="44"/>
  <c r="C32" i="44"/>
  <c r="C28" i="44"/>
  <c r="C29" i="44"/>
  <c r="C25" i="44"/>
  <c r="C26" i="44" s="1"/>
  <c r="C22" i="44"/>
  <c r="C23" i="44" s="1"/>
  <c r="C19" i="44"/>
  <c r="C20" i="44"/>
  <c r="C16" i="44"/>
  <c r="C17" i="44"/>
  <c r="C13" i="44"/>
  <c r="C14" i="44" s="1"/>
  <c r="C10" i="44"/>
  <c r="C11" i="44" s="1"/>
  <c r="C5" i="44"/>
  <c r="C6" i="44"/>
  <c r="C7" i="44" s="1"/>
  <c r="C52" i="43"/>
  <c r="C53" i="43"/>
  <c r="C49" i="43"/>
  <c r="C50" i="43"/>
  <c r="C46" i="43"/>
  <c r="C47" i="43"/>
  <c r="C43" i="43"/>
  <c r="C44" i="43"/>
  <c r="C40" i="43"/>
  <c r="C41" i="43" s="1"/>
  <c r="C37" i="43"/>
  <c r="C38" i="43"/>
  <c r="C34" i="43"/>
  <c r="C35" i="43" s="1"/>
  <c r="C31" i="43"/>
  <c r="C32" i="43" s="1"/>
  <c r="C28" i="43"/>
  <c r="C29" i="43"/>
  <c r="C25" i="43"/>
  <c r="C26" i="43"/>
  <c r="C22" i="43"/>
  <c r="C23" i="43" s="1"/>
  <c r="C19" i="43"/>
  <c r="C20" i="43" s="1"/>
  <c r="C16" i="43"/>
  <c r="C17" i="43"/>
  <c r="C13" i="43"/>
  <c r="C14" i="43"/>
  <c r="C10" i="43"/>
  <c r="C11" i="43"/>
  <c r="C5" i="43"/>
  <c r="C6" i="43" s="1"/>
  <c r="C7" i="43"/>
  <c r="E268" i="42"/>
  <c r="D268" i="42"/>
  <c r="C268" i="42"/>
  <c r="E267" i="42"/>
  <c r="D267" i="42"/>
  <c r="E266" i="42"/>
  <c r="D266" i="42"/>
  <c r="C266" i="42"/>
  <c r="E265" i="42"/>
  <c r="D265" i="42"/>
  <c r="E264" i="42"/>
  <c r="D264" i="42"/>
  <c r="D263" i="42"/>
  <c r="C263" i="42"/>
  <c r="B263" i="42"/>
  <c r="D262" i="42"/>
  <c r="E261" i="42"/>
  <c r="D261" i="42"/>
  <c r="C261" i="42"/>
  <c r="D260" i="42"/>
  <c r="E259" i="42"/>
  <c r="D259" i="42"/>
  <c r="C259" i="42"/>
  <c r="E258" i="42"/>
  <c r="D258" i="42"/>
  <c r="C258" i="42"/>
  <c r="E257" i="42"/>
  <c r="D257" i="42"/>
  <c r="C257" i="42"/>
  <c r="B257" i="42"/>
  <c r="D256" i="42"/>
  <c r="E255" i="42"/>
  <c r="D255" i="42"/>
  <c r="C255" i="42"/>
  <c r="D254" i="42"/>
  <c r="E253" i="42"/>
  <c r="D253" i="42"/>
  <c r="D252" i="42"/>
  <c r="E251" i="42"/>
  <c r="D251" i="42"/>
  <c r="C251" i="42"/>
  <c r="E250" i="42"/>
  <c r="D250" i="42"/>
  <c r="E249" i="42"/>
  <c r="D249" i="42"/>
  <c r="E248" i="42"/>
  <c r="D248" i="42"/>
  <c r="C248" i="42"/>
  <c r="B248" i="42"/>
  <c r="E247" i="42"/>
  <c r="D247" i="42"/>
  <c r="E246" i="42"/>
  <c r="D246" i="42"/>
  <c r="E245" i="42"/>
  <c r="D245" i="42"/>
  <c r="E244" i="42"/>
  <c r="D244" i="42"/>
  <c r="C244" i="42"/>
  <c r="B244" i="42"/>
  <c r="D243" i="42"/>
  <c r="D242" i="42"/>
  <c r="D241" i="42"/>
  <c r="C241" i="42"/>
  <c r="B241" i="42"/>
  <c r="D240" i="42"/>
  <c r="E239" i="42"/>
  <c r="D239" i="42"/>
  <c r="D238" i="42"/>
  <c r="D237" i="42"/>
  <c r="C237" i="42"/>
  <c r="E236" i="42"/>
  <c r="D236" i="42"/>
  <c r="E235" i="42"/>
  <c r="D235" i="42"/>
  <c r="E234" i="42"/>
  <c r="D234" i="42"/>
  <c r="C234" i="42"/>
  <c r="E233" i="42"/>
  <c r="D233" i="42"/>
  <c r="E232" i="42"/>
  <c r="D232" i="42"/>
  <c r="E231" i="42"/>
  <c r="D231" i="42"/>
  <c r="C231" i="42"/>
  <c r="E230" i="42"/>
  <c r="D230" i="42"/>
  <c r="D229" i="42"/>
  <c r="C229" i="42"/>
  <c r="E228" i="42"/>
  <c r="D228" i="42"/>
  <c r="D227" i="42"/>
  <c r="D226" i="42"/>
  <c r="C226" i="42"/>
  <c r="D225" i="42"/>
  <c r="D224" i="42"/>
  <c r="E223" i="42"/>
  <c r="D223" i="42"/>
  <c r="D222" i="42"/>
  <c r="C222" i="42"/>
  <c r="B222" i="42"/>
  <c r="D221" i="42"/>
  <c r="C221" i="42"/>
  <c r="E220" i="42"/>
  <c r="D220" i="42"/>
  <c r="E219" i="42"/>
  <c r="D219" i="42"/>
  <c r="E218" i="42"/>
  <c r="D218" i="42"/>
  <c r="D217" i="42"/>
  <c r="C217" i="42"/>
  <c r="E216" i="42"/>
  <c r="D216" i="42"/>
  <c r="D215" i="42"/>
  <c r="C215" i="42"/>
  <c r="D214" i="42"/>
  <c r="E213" i="42"/>
  <c r="D213" i="42"/>
  <c r="C213" i="42"/>
  <c r="D212" i="42"/>
  <c r="D211" i="42"/>
  <c r="C211" i="42"/>
  <c r="E210" i="42"/>
  <c r="D210" i="42"/>
  <c r="D209" i="42"/>
  <c r="C209" i="42"/>
  <c r="D208" i="42"/>
  <c r="E207" i="42"/>
  <c r="D207" i="42"/>
  <c r="C207" i="42"/>
  <c r="B207" i="42"/>
  <c r="D206" i="42"/>
  <c r="D205" i="42"/>
  <c r="E204" i="42"/>
  <c r="D204" i="42"/>
  <c r="C204" i="42"/>
  <c r="B204" i="42"/>
  <c r="E203" i="42"/>
  <c r="D203" i="42"/>
  <c r="D202" i="42"/>
  <c r="E201" i="42"/>
  <c r="D201" i="42"/>
  <c r="C201" i="42"/>
  <c r="E200" i="42"/>
  <c r="D200" i="42"/>
  <c r="E199" i="42"/>
  <c r="D199" i="42"/>
  <c r="D198" i="42"/>
  <c r="C198" i="42"/>
  <c r="E197" i="42"/>
  <c r="D197" i="42"/>
  <c r="E196" i="42"/>
  <c r="D196" i="42"/>
  <c r="E195" i="42"/>
  <c r="D195" i="42"/>
  <c r="E194" i="42"/>
  <c r="D194" i="42"/>
  <c r="C194" i="42"/>
  <c r="B194" i="42"/>
  <c r="D193" i="42"/>
  <c r="D192" i="42"/>
  <c r="C192" i="42"/>
  <c r="D191" i="42"/>
  <c r="C191" i="42"/>
  <c r="E190" i="42"/>
  <c r="D190" i="42"/>
  <c r="D189" i="42"/>
  <c r="E188" i="42"/>
  <c r="D188" i="42"/>
  <c r="E187" i="42"/>
  <c r="D187" i="42"/>
  <c r="C187" i="42"/>
  <c r="E186" i="42"/>
  <c r="D186" i="42"/>
  <c r="D185" i="42"/>
  <c r="C185" i="42"/>
  <c r="D184" i="42"/>
  <c r="D183" i="42"/>
  <c r="C183" i="42"/>
  <c r="E182" i="42"/>
  <c r="D182" i="42"/>
  <c r="D181" i="42"/>
  <c r="C181" i="42"/>
  <c r="B181" i="42"/>
  <c r="D180" i="42"/>
  <c r="D179" i="42"/>
  <c r="D178" i="42"/>
  <c r="C178" i="42"/>
  <c r="D177" i="42"/>
  <c r="D176" i="42"/>
  <c r="E175" i="42"/>
  <c r="D175" i="42"/>
  <c r="D174" i="42"/>
  <c r="C174" i="42"/>
  <c r="B174" i="42"/>
  <c r="D173" i="42"/>
  <c r="E172" i="42"/>
  <c r="D172" i="42"/>
  <c r="C172" i="42"/>
  <c r="D171" i="42"/>
  <c r="E170" i="42"/>
  <c r="D170" i="42"/>
  <c r="C170" i="42"/>
  <c r="E169" i="42"/>
  <c r="D169" i="42"/>
  <c r="E168" i="42"/>
  <c r="D168" i="42"/>
  <c r="C168" i="42"/>
  <c r="E167" i="42"/>
  <c r="D167" i="42"/>
  <c r="E166" i="42"/>
  <c r="D166" i="42"/>
  <c r="E165" i="42"/>
  <c r="D165" i="42"/>
  <c r="D164" i="42"/>
  <c r="C164" i="42"/>
  <c r="D163" i="42"/>
  <c r="E162" i="42"/>
  <c r="D162" i="42"/>
  <c r="D161" i="42"/>
  <c r="E160" i="42"/>
  <c r="D160" i="42"/>
  <c r="E159" i="42"/>
  <c r="D159" i="42"/>
  <c r="C159" i="42"/>
  <c r="B159" i="42"/>
  <c r="D158" i="42"/>
  <c r="D157" i="42"/>
  <c r="D156" i="42"/>
  <c r="D155" i="42"/>
  <c r="E154" i="42"/>
  <c r="D154" i="42"/>
  <c r="E153" i="42"/>
  <c r="D153" i="42"/>
  <c r="E152" i="42"/>
  <c r="D152" i="42"/>
  <c r="E151" i="42"/>
  <c r="D151" i="42"/>
  <c r="E150" i="42"/>
  <c r="D150" i="42"/>
  <c r="C150" i="42"/>
  <c r="E149" i="42"/>
  <c r="D149" i="42"/>
  <c r="E148" i="42"/>
  <c r="D148" i="42"/>
  <c r="D147" i="42"/>
  <c r="E146" i="42"/>
  <c r="D146" i="42"/>
  <c r="D145" i="42"/>
  <c r="D144" i="42"/>
  <c r="E143" i="42"/>
  <c r="D143" i="42"/>
  <c r="D142" i="42"/>
  <c r="C142" i="42"/>
  <c r="D141" i="42"/>
  <c r="D140" i="42"/>
  <c r="E139" i="42"/>
  <c r="D139" i="42"/>
  <c r="E138" i="42"/>
  <c r="D138" i="42"/>
  <c r="C138" i="42"/>
  <c r="B138" i="42"/>
  <c r="E137" i="42"/>
  <c r="D137" i="42"/>
  <c r="E136" i="42"/>
  <c r="D136" i="42"/>
  <c r="E135" i="42"/>
  <c r="D135" i="42"/>
  <c r="E134" i="42"/>
  <c r="D134" i="42"/>
  <c r="C134" i="42"/>
  <c r="E133" i="42"/>
  <c r="D133" i="42"/>
  <c r="D132" i="42"/>
  <c r="D131" i="42"/>
  <c r="C131" i="42"/>
  <c r="E130" i="42"/>
  <c r="D130" i="42"/>
  <c r="D129" i="42"/>
  <c r="C129" i="42"/>
  <c r="B129" i="42"/>
  <c r="D128" i="42"/>
  <c r="C128" i="42"/>
  <c r="D127" i="42"/>
  <c r="D126" i="42"/>
  <c r="E125" i="42"/>
  <c r="D125" i="42"/>
  <c r="C125" i="42"/>
  <c r="E124" i="42"/>
  <c r="D124" i="42"/>
  <c r="C124" i="42"/>
  <c r="F123" i="42"/>
  <c r="E123" i="42"/>
  <c r="D123" i="42"/>
  <c r="C123" i="42"/>
  <c r="B123" i="42"/>
  <c r="E122" i="42"/>
  <c r="D122" i="42"/>
  <c r="D121" i="42"/>
  <c r="E120" i="42"/>
  <c r="D120" i="42"/>
  <c r="C120" i="42"/>
  <c r="B120" i="42"/>
  <c r="E119" i="42"/>
  <c r="D119" i="42"/>
  <c r="D118" i="42"/>
  <c r="C118" i="42"/>
  <c r="E117" i="42"/>
  <c r="D117" i="42"/>
  <c r="D116" i="42"/>
  <c r="D115" i="42"/>
  <c r="D114" i="42"/>
  <c r="D113" i="42"/>
  <c r="D112" i="42"/>
  <c r="C112" i="42"/>
  <c r="D111" i="42"/>
  <c r="C111" i="42"/>
  <c r="D110" i="42"/>
  <c r="D109" i="42"/>
  <c r="E108" i="42"/>
  <c r="D108" i="42"/>
  <c r="C108" i="42"/>
  <c r="E107" i="42"/>
  <c r="D107" i="42"/>
  <c r="E106" i="42"/>
  <c r="D106" i="42"/>
  <c r="E105" i="42"/>
  <c r="D105" i="42"/>
  <c r="C105" i="42"/>
  <c r="E104" i="42"/>
  <c r="D104" i="42"/>
  <c r="E103" i="42"/>
  <c r="D103" i="42"/>
  <c r="D102" i="42"/>
  <c r="E101" i="42"/>
  <c r="D101" i="42"/>
  <c r="D100" i="42"/>
  <c r="C100" i="42"/>
  <c r="D99" i="42"/>
  <c r="D98" i="42"/>
  <c r="D97" i="42"/>
  <c r="D96" i="42"/>
  <c r="E95" i="42"/>
  <c r="D95" i="42"/>
  <c r="D94" i="42"/>
  <c r="C94" i="42"/>
  <c r="D93" i="42"/>
  <c r="E92" i="42"/>
  <c r="D92" i="42"/>
  <c r="E91" i="42"/>
  <c r="D91" i="42"/>
  <c r="E90" i="42"/>
  <c r="D90" i="42"/>
  <c r="D89" i="42"/>
  <c r="D88" i="42"/>
  <c r="E87" i="42"/>
  <c r="D87" i="42"/>
  <c r="E86" i="42"/>
  <c r="D86" i="42"/>
  <c r="C86" i="42"/>
  <c r="D85" i="42"/>
  <c r="E84" i="42"/>
  <c r="D84" i="42"/>
  <c r="D83" i="42"/>
  <c r="E82" i="42"/>
  <c r="D82" i="42"/>
  <c r="D81" i="42"/>
  <c r="D80" i="42"/>
  <c r="C80" i="42"/>
  <c r="E79" i="42"/>
  <c r="D79" i="42"/>
  <c r="D78" i="42"/>
  <c r="D77" i="42"/>
  <c r="E76" i="42"/>
  <c r="D76" i="42"/>
  <c r="E75" i="42"/>
  <c r="D75" i="42"/>
  <c r="C75" i="42"/>
  <c r="E74" i="42"/>
  <c r="D74" i="42"/>
  <c r="E73" i="42"/>
  <c r="D73" i="42"/>
  <c r="D72" i="42"/>
  <c r="E71" i="42"/>
  <c r="D71" i="42"/>
  <c r="E70" i="42"/>
  <c r="D70" i="42"/>
  <c r="E69" i="42"/>
  <c r="D69" i="42"/>
  <c r="D68" i="42"/>
  <c r="D67" i="42"/>
  <c r="C67" i="42"/>
  <c r="E66" i="42"/>
  <c r="D66" i="42"/>
  <c r="D65" i="42"/>
  <c r="C65" i="42"/>
  <c r="D64" i="42"/>
  <c r="E63" i="42"/>
  <c r="D63" i="42"/>
  <c r="C63" i="42"/>
  <c r="D62" i="42"/>
  <c r="D61" i="42"/>
  <c r="D60" i="42"/>
  <c r="D59" i="42"/>
  <c r="D58" i="42"/>
  <c r="E57" i="42"/>
  <c r="D57" i="42"/>
  <c r="C57" i="42"/>
  <c r="E56" i="42"/>
  <c r="D56" i="42"/>
  <c r="E55" i="42"/>
  <c r="D55" i="42"/>
  <c r="E54" i="42"/>
  <c r="D54" i="42"/>
  <c r="C54" i="42"/>
  <c r="D53" i="42"/>
  <c r="D52" i="42"/>
  <c r="C52" i="42"/>
  <c r="D51" i="42"/>
  <c r="E50" i="42"/>
  <c r="D50" i="42"/>
  <c r="C50" i="42"/>
  <c r="D49" i="42"/>
  <c r="C49" i="42"/>
  <c r="D48" i="42"/>
  <c r="E47" i="42"/>
  <c r="D47" i="42"/>
  <c r="D46" i="42"/>
  <c r="C46" i="42"/>
  <c r="D45" i="42"/>
  <c r="D44" i="42"/>
  <c r="D43" i="42"/>
  <c r="C43" i="42"/>
  <c r="E42" i="42"/>
  <c r="D42" i="42"/>
  <c r="E41" i="42"/>
  <c r="D41" i="42"/>
  <c r="E40" i="42"/>
  <c r="D40" i="42"/>
  <c r="D39" i="42"/>
  <c r="C39" i="42"/>
  <c r="D38" i="42"/>
  <c r="C38" i="42"/>
  <c r="E37" i="42"/>
  <c r="D37" i="42"/>
  <c r="C37" i="42"/>
  <c r="E36" i="42"/>
  <c r="D36" i="42"/>
  <c r="D35" i="42"/>
  <c r="D34" i="42"/>
  <c r="D33" i="42"/>
  <c r="D32" i="42"/>
  <c r="D31" i="42"/>
  <c r="D30" i="42"/>
  <c r="D29" i="42"/>
  <c r="D28" i="42"/>
  <c r="C28" i="42"/>
  <c r="B28" i="42"/>
  <c r="E27" i="42"/>
  <c r="D27" i="42"/>
  <c r="D26" i="42"/>
  <c r="C26" i="42"/>
  <c r="D25" i="42"/>
  <c r="E24" i="42"/>
  <c r="D24" i="42"/>
  <c r="C24" i="42"/>
  <c r="E23" i="42"/>
  <c r="D23" i="42"/>
  <c r="E22" i="42"/>
  <c r="D22" i="42"/>
  <c r="C22" i="42"/>
  <c r="E21" i="42"/>
  <c r="D21" i="42"/>
  <c r="E20" i="42"/>
  <c r="D20" i="42"/>
  <c r="C20" i="42"/>
  <c r="D19" i="42"/>
  <c r="E18" i="42"/>
  <c r="D18" i="42"/>
  <c r="C18" i="42"/>
  <c r="B18" i="42"/>
  <c r="D17" i="42"/>
  <c r="D16" i="42"/>
  <c r="C16" i="42"/>
  <c r="E15" i="42"/>
  <c r="D15" i="42"/>
  <c r="D14" i="42"/>
  <c r="D13" i="42"/>
  <c r="E12" i="42"/>
  <c r="D12" i="42"/>
  <c r="C12" i="42"/>
  <c r="E11" i="42"/>
  <c r="D11" i="42"/>
  <c r="E10" i="42"/>
  <c r="D10" i="42"/>
  <c r="E9" i="42"/>
  <c r="D9" i="42"/>
  <c r="E8" i="42"/>
  <c r="D8" i="42"/>
  <c r="D7" i="42"/>
  <c r="E6" i="42"/>
  <c r="D6" i="42"/>
  <c r="E5" i="42"/>
  <c r="D5" i="42"/>
  <c r="C5" i="42"/>
  <c r="B5" i="42"/>
  <c r="B4" i="42"/>
  <c r="C114" i="41"/>
  <c r="C115" i="41"/>
  <c r="C116" i="41" s="1"/>
  <c r="C117" i="41" s="1"/>
  <c r="C109" i="41"/>
  <c r="C110" i="41" s="1"/>
  <c r="C111" i="41" s="1"/>
  <c r="C112" i="41" s="1"/>
  <c r="C104" i="41"/>
  <c r="C105" i="41"/>
  <c r="C106" i="41"/>
  <c r="C107" i="41" s="1"/>
  <c r="C99" i="41"/>
  <c r="C100" i="41" s="1"/>
  <c r="C101" i="41" s="1"/>
  <c r="C102" i="41" s="1"/>
  <c r="C94" i="41"/>
  <c r="C95" i="41"/>
  <c r="C96" i="41"/>
  <c r="C97" i="41" s="1"/>
  <c r="C89" i="41"/>
  <c r="C90" i="41"/>
  <c r="C91" i="41" s="1"/>
  <c r="C92" i="41" s="1"/>
  <c r="C84" i="41"/>
  <c r="C85" i="41" s="1"/>
  <c r="C86" i="41" s="1"/>
  <c r="C87" i="41" s="1"/>
  <c r="C79" i="41"/>
  <c r="C80" i="41"/>
  <c r="C81" i="41" s="1"/>
  <c r="C82" i="41" s="1"/>
  <c r="C74" i="41"/>
  <c r="C75" i="41" s="1"/>
  <c r="C76" i="41" s="1"/>
  <c r="C77" i="41" s="1"/>
  <c r="C62" i="41"/>
  <c r="C63" i="41"/>
  <c r="C64" i="41" s="1"/>
  <c r="C65" i="41"/>
  <c r="C66" i="41" s="1"/>
  <c r="C67" i="41" s="1"/>
  <c r="C68" i="41" s="1"/>
  <c r="C69" i="41" s="1"/>
  <c r="C70" i="41" s="1"/>
  <c r="C71" i="41" s="1"/>
  <c r="C72" i="41" s="1"/>
  <c r="C60" i="41"/>
  <c r="C53" i="41"/>
  <c r="C54" i="41"/>
  <c r="C55" i="41" s="1"/>
  <c r="C56" i="41" s="1"/>
  <c r="C57" i="41" s="1"/>
  <c r="C58" i="41" s="1"/>
  <c r="C45" i="41"/>
  <c r="C46" i="41"/>
  <c r="C47" i="41"/>
  <c r="C48" i="41"/>
  <c r="C49" i="41" s="1"/>
  <c r="C50" i="41" s="1"/>
  <c r="C51" i="41" s="1"/>
  <c r="C40" i="41"/>
  <c r="C41" i="41" s="1"/>
  <c r="C42" i="41" s="1"/>
  <c r="C43" i="41" s="1"/>
  <c r="C35" i="41"/>
  <c r="C36" i="41"/>
  <c r="C37" i="41" s="1"/>
  <c r="C38" i="41"/>
  <c r="C30" i="41"/>
  <c r="C31" i="41" s="1"/>
  <c r="C32" i="41" s="1"/>
  <c r="C33" i="41" s="1"/>
  <c r="C15" i="41"/>
  <c r="C16" i="41" s="1"/>
  <c r="C17" i="41" s="1"/>
  <c r="C18" i="41" s="1"/>
  <c r="C19" i="41" s="1"/>
  <c r="C20" i="41" s="1"/>
  <c r="C21" i="41" s="1"/>
  <c r="C22" i="41" s="1"/>
  <c r="C23" i="41" s="1"/>
  <c r="C24" i="41" s="1"/>
  <c r="C25" i="41" s="1"/>
  <c r="C26" i="41" s="1"/>
  <c r="C27" i="41" s="1"/>
  <c r="C28" i="41" s="1"/>
  <c r="C11" i="41"/>
  <c r="C12" i="41"/>
  <c r="C13" i="41" s="1"/>
  <c r="E9" i="41"/>
  <c r="E8" i="41"/>
  <c r="C5" i="41"/>
  <c r="C6" i="41" s="1"/>
  <c r="C7" i="41" s="1"/>
  <c r="C8" i="41" s="1"/>
  <c r="C9" i="41" s="1"/>
  <c r="R223" i="40"/>
  <c r="R222" i="40"/>
  <c r="M222" i="40"/>
  <c r="R221" i="40"/>
  <c r="Y220" i="40" s="1"/>
  <c r="M221" i="40"/>
  <c r="W220" i="40"/>
  <c r="M220" i="40"/>
  <c r="X220" i="40" s="1"/>
  <c r="I220" i="40" s="1"/>
  <c r="H220" i="40" s="1"/>
  <c r="S219" i="40"/>
  <c r="R219" i="40"/>
  <c r="S218" i="40"/>
  <c r="R218" i="40"/>
  <c r="S217" i="40"/>
  <c r="R217" i="40"/>
  <c r="S216" i="40"/>
  <c r="R216" i="40"/>
  <c r="S215" i="40"/>
  <c r="R215" i="40"/>
  <c r="S214" i="40"/>
  <c r="R214" i="40"/>
  <c r="S213" i="40"/>
  <c r="R213" i="40"/>
  <c r="S212" i="40"/>
  <c r="R212" i="40"/>
  <c r="S211" i="40"/>
  <c r="R211" i="40"/>
  <c r="Y208" i="40" s="1"/>
  <c r="I208" i="40" s="1"/>
  <c r="H208" i="40" s="1"/>
  <c r="M211" i="40"/>
  <c r="S210" i="40"/>
  <c r="R210" i="40"/>
  <c r="M210" i="40"/>
  <c r="S209" i="40"/>
  <c r="R209" i="40"/>
  <c r="M209" i="40"/>
  <c r="S208" i="40"/>
  <c r="R208" i="40"/>
  <c r="M208" i="40"/>
  <c r="Y202" i="40"/>
  <c r="I202" i="40" s="1"/>
  <c r="H202" i="40" s="1"/>
  <c r="X202" i="40"/>
  <c r="M201" i="40"/>
  <c r="M200" i="40"/>
  <c r="M199" i="40"/>
  <c r="X198" i="40" s="1"/>
  <c r="I198" i="40" s="1"/>
  <c r="H198" i="40" s="1"/>
  <c r="R198" i="40"/>
  <c r="Y198" i="40" s="1"/>
  <c r="M198" i="40"/>
  <c r="M197" i="40"/>
  <c r="M196" i="40"/>
  <c r="R195" i="40"/>
  <c r="M195" i="40"/>
  <c r="R194" i="40"/>
  <c r="Y194" i="40" s="1"/>
  <c r="M194" i="40"/>
  <c r="X194" i="40" s="1"/>
  <c r="I194" i="40" s="1"/>
  <c r="H194" i="40" s="1"/>
  <c r="M193" i="40"/>
  <c r="M192" i="40"/>
  <c r="W191" i="40"/>
  <c r="Y191" i="40" s="1"/>
  <c r="R191" i="40"/>
  <c r="M191" i="40"/>
  <c r="X191" i="40" s="1"/>
  <c r="I191" i="40" s="1"/>
  <c r="H191" i="40" s="1"/>
  <c r="S190" i="40"/>
  <c r="R190" i="40"/>
  <c r="S189" i="40"/>
  <c r="R189" i="40"/>
  <c r="S188" i="40"/>
  <c r="R188" i="40"/>
  <c r="S187" i="40"/>
  <c r="R187" i="40"/>
  <c r="S186" i="40"/>
  <c r="R186" i="40"/>
  <c r="S185" i="40"/>
  <c r="R185" i="40"/>
  <c r="S184" i="40"/>
  <c r="R184" i="40"/>
  <c r="S183" i="40"/>
  <c r="R183" i="40"/>
  <c r="S182" i="40"/>
  <c r="R182" i="40"/>
  <c r="S181" i="40"/>
  <c r="R181" i="40"/>
  <c r="S180" i="40"/>
  <c r="R180" i="40"/>
  <c r="S179" i="40"/>
  <c r="R179" i="40"/>
  <c r="S178" i="40"/>
  <c r="R178" i="40"/>
  <c r="S177" i="40"/>
  <c r="R177" i="40"/>
  <c r="S176" i="40"/>
  <c r="R176" i="40"/>
  <c r="S175" i="40"/>
  <c r="R175" i="40"/>
  <c r="S174" i="40"/>
  <c r="R174" i="40"/>
  <c r="R171" i="40"/>
  <c r="R172" i="40"/>
  <c r="R173" i="40"/>
  <c r="S173" i="40"/>
  <c r="M173" i="40"/>
  <c r="S172" i="40"/>
  <c r="M172" i="40"/>
  <c r="S171" i="40"/>
  <c r="M171" i="40"/>
  <c r="M170" i="40"/>
  <c r="M169" i="40"/>
  <c r="R167" i="40"/>
  <c r="Y167" i="40"/>
  <c r="M167" i="40"/>
  <c r="X166" i="40" s="1"/>
  <c r="I167" i="40" s="1"/>
  <c r="R166" i="40"/>
  <c r="Y166" i="40"/>
  <c r="M166" i="40"/>
  <c r="X167" i="40" s="1"/>
  <c r="I168" i="40" s="1"/>
  <c r="H168" i="40" s="1"/>
  <c r="M149" i="40"/>
  <c r="Y148" i="40"/>
  <c r="M148" i="40"/>
  <c r="X148" i="40" s="1"/>
  <c r="M146" i="40"/>
  <c r="X145" i="40" s="1"/>
  <c r="I145" i="40" s="1"/>
  <c r="H145" i="40" s="1"/>
  <c r="V145" i="40"/>
  <c r="Y145" i="40"/>
  <c r="M145" i="40"/>
  <c r="J145" i="40"/>
  <c r="W143" i="40"/>
  <c r="Y143" i="40" s="1"/>
  <c r="X143" i="40"/>
  <c r="I143" i="40" s="1"/>
  <c r="Y127" i="40"/>
  <c r="X127" i="40"/>
  <c r="I127" i="40" s="1"/>
  <c r="H127" i="40" s="1"/>
  <c r="Y124" i="40"/>
  <c r="X124" i="40"/>
  <c r="I124" i="40" s="1"/>
  <c r="H124" i="40" s="1"/>
  <c r="Y121" i="40"/>
  <c r="X121" i="40"/>
  <c r="Y118" i="40"/>
  <c r="X118" i="40"/>
  <c r="Y115" i="40"/>
  <c r="X115" i="40"/>
  <c r="Y112" i="40"/>
  <c r="I112" i="40" s="1"/>
  <c r="H112" i="40" s="1"/>
  <c r="X112" i="40"/>
  <c r="Y109" i="40"/>
  <c r="X109" i="40"/>
  <c r="I109" i="40"/>
  <c r="H109" i="40" s="1"/>
  <c r="Y106" i="40"/>
  <c r="X106" i="40"/>
  <c r="I106" i="40" s="1"/>
  <c r="H106" i="40" s="1"/>
  <c r="Y103" i="40"/>
  <c r="X103" i="40"/>
  <c r="H62" i="40"/>
  <c r="V57" i="40"/>
  <c r="Y55" i="40"/>
  <c r="X55" i="40"/>
  <c r="V53" i="40"/>
  <c r="Y51" i="40"/>
  <c r="I51" i="40" s="1"/>
  <c r="X51" i="40"/>
  <c r="I47" i="40"/>
  <c r="H47" i="40"/>
  <c r="Y45" i="40"/>
  <c r="X45" i="40"/>
  <c r="I45" i="40" s="1"/>
  <c r="H45" i="40" s="1"/>
  <c r="Y43" i="40"/>
  <c r="X43" i="40"/>
  <c r="Y41" i="40"/>
  <c r="X41" i="40"/>
  <c r="Y39" i="40"/>
  <c r="X39" i="40"/>
  <c r="I39" i="40" s="1"/>
  <c r="H39" i="40"/>
  <c r="Y37" i="40"/>
  <c r="X37" i="40"/>
  <c r="I37" i="40" s="1"/>
  <c r="H37" i="40" s="1"/>
  <c r="Y35" i="40"/>
  <c r="X35" i="40"/>
  <c r="I35" i="40" s="1"/>
  <c r="H35" i="40" s="1"/>
  <c r="Y33" i="40"/>
  <c r="X33" i="40"/>
  <c r="I33" i="40" s="1"/>
  <c r="H33" i="40"/>
  <c r="Y31" i="40"/>
  <c r="X31" i="40"/>
  <c r="I31" i="40" s="1"/>
  <c r="H31" i="40" s="1"/>
  <c r="Y29" i="40"/>
  <c r="I29" i="40" s="1"/>
  <c r="X29" i="40"/>
  <c r="Y27" i="40"/>
  <c r="X27" i="40"/>
  <c r="I27" i="40" s="1"/>
  <c r="H27" i="40" s="1"/>
  <c r="Y25" i="40"/>
  <c r="X25" i="40"/>
  <c r="I25" i="40" s="1"/>
  <c r="H25" i="40" s="1"/>
  <c r="Y23" i="40"/>
  <c r="X23" i="40"/>
  <c r="I23" i="40" s="1"/>
  <c r="H23" i="40" s="1"/>
  <c r="Y21" i="40"/>
  <c r="X21" i="40"/>
  <c r="I21" i="40"/>
  <c r="H21" i="40"/>
  <c r="Y19" i="40"/>
  <c r="I19" i="40" s="1"/>
  <c r="H19" i="40" s="1"/>
  <c r="X19" i="40"/>
  <c r="Y17" i="40"/>
  <c r="X17" i="40"/>
  <c r="Y13" i="40"/>
  <c r="X13" i="40"/>
  <c r="I13" i="40" s="1"/>
  <c r="H13" i="40" s="1"/>
  <c r="Y9" i="40"/>
  <c r="X9" i="40"/>
  <c r="I9" i="40" s="1"/>
  <c r="H9" i="40" s="1"/>
  <c r="H8" i="40"/>
  <c r="M6" i="40"/>
  <c r="X6" i="40"/>
  <c r="I6" i="40" s="1"/>
  <c r="H6" i="40" s="1"/>
  <c r="W6" i="40"/>
  <c r="R6" i="40"/>
  <c r="P7" i="49"/>
  <c r="F5" i="42" s="1"/>
  <c r="I103" i="40"/>
  <c r="H103" i="40" s="1"/>
  <c r="P180" i="49"/>
  <c r="F178" i="42"/>
  <c r="P196" i="49"/>
  <c r="F194" i="42"/>
  <c r="Y6" i="40"/>
  <c r="I43" i="40"/>
  <c r="H43" i="40" s="1"/>
  <c r="H29" i="40"/>
  <c r="I115" i="40"/>
  <c r="H115" i="40" s="1"/>
  <c r="I41" i="40"/>
  <c r="H41" i="40" s="1"/>
  <c r="I148" i="40"/>
  <c r="H148" i="40" s="1"/>
  <c r="P9" i="49"/>
  <c r="F7" i="42"/>
  <c r="F23" i="42"/>
  <c r="P89" i="49"/>
  <c r="F87" i="42"/>
  <c r="P105" i="49"/>
  <c r="F103" i="42" s="1"/>
  <c r="P137" i="49"/>
  <c r="F135" i="42"/>
  <c r="P264" i="49"/>
  <c r="F262" i="42"/>
  <c r="I55" i="40"/>
  <c r="H55" i="40" s="1"/>
  <c r="X208" i="40"/>
  <c r="P128" i="49"/>
  <c r="F126" i="42"/>
  <c r="P160" i="49"/>
  <c r="F158" i="42" s="1"/>
  <c r="P208" i="49"/>
  <c r="F206" i="42"/>
  <c r="P224" i="49"/>
  <c r="F222" i="42"/>
  <c r="I17" i="40"/>
  <c r="H17" i="40"/>
  <c r="P106" i="49"/>
  <c r="F104" i="42" s="1"/>
  <c r="P122" i="49"/>
  <c r="F120" i="42" s="1"/>
  <c r="P154" i="49"/>
  <c r="F152" i="42"/>
  <c r="P202" i="49"/>
  <c r="F200" i="42" s="1"/>
  <c r="P55" i="49"/>
  <c r="F53" i="42" s="1"/>
  <c r="P71" i="49"/>
  <c r="F69" i="42" s="1"/>
  <c r="P103" i="49"/>
  <c r="F101" i="42" s="1"/>
  <c r="P151" i="49"/>
  <c r="F149" i="42"/>
  <c r="P183" i="49"/>
  <c r="F181" i="42"/>
  <c r="P199" i="49"/>
  <c r="F197" i="42"/>
  <c r="P231" i="49"/>
  <c r="F229" i="42"/>
  <c r="P145" i="49"/>
  <c r="F143" i="42" s="1"/>
  <c r="P161" i="49"/>
  <c r="F159" i="42"/>
  <c r="P193" i="49"/>
  <c r="F191" i="42"/>
  <c r="P257" i="49"/>
  <c r="F255" i="42" s="1"/>
  <c r="P142" i="49"/>
  <c r="F140" i="42"/>
  <c r="P158" i="49"/>
  <c r="F156" i="42"/>
  <c r="P174" i="49"/>
  <c r="F172" i="42" s="1"/>
  <c r="F268" i="42"/>
  <c r="P123" i="49"/>
  <c r="F121" i="42"/>
  <c r="P171" i="49"/>
  <c r="F169" i="42" s="1"/>
  <c r="P187" i="49"/>
  <c r="F185" i="42"/>
  <c r="P267" i="49"/>
  <c r="F265" i="42" s="1"/>
  <c r="P185" i="49"/>
  <c r="F183" i="42"/>
  <c r="P201" i="49"/>
  <c r="F199" i="42" s="1"/>
  <c r="P217" i="49"/>
  <c r="F215" i="42" s="1"/>
  <c r="P233" i="49"/>
  <c r="F231" i="42"/>
  <c r="P166" i="49"/>
  <c r="F164" i="42"/>
  <c r="P182" i="49"/>
  <c r="F180" i="42" s="1"/>
  <c r="P198" i="49"/>
  <c r="F196" i="42" s="1"/>
  <c r="P214" i="49"/>
  <c r="F212" i="42"/>
  <c r="P230" i="49"/>
  <c r="F228" i="42" s="1"/>
  <c r="F260" i="42"/>
  <c r="P19" i="49"/>
  <c r="F17" i="42" s="1"/>
  <c r="P51" i="49"/>
  <c r="F49" i="42"/>
  <c r="P83" i="49"/>
  <c r="F81" i="42"/>
  <c r="F129" i="42"/>
  <c r="P179" i="49"/>
  <c r="F177" i="42"/>
  <c r="P195" i="49"/>
  <c r="F193" i="42" s="1"/>
  <c r="P211" i="49"/>
  <c r="F209" i="42" s="1"/>
  <c r="P227" i="49"/>
  <c r="F225" i="42"/>
  <c r="F257" i="42"/>
  <c r="P16" i="49"/>
  <c r="F14" i="42" s="1"/>
  <c r="P48" i="49"/>
  <c r="F46" i="42"/>
  <c r="P64" i="49"/>
  <c r="F62" i="42"/>
  <c r="P80" i="49"/>
  <c r="F78" i="42"/>
  <c r="F254" i="42"/>
  <c r="P13" i="49"/>
  <c r="F11" i="42" s="1"/>
  <c r="P29" i="49"/>
  <c r="F27" i="42"/>
  <c r="P45" i="49"/>
  <c r="F43" i="42"/>
  <c r="P61" i="49"/>
  <c r="F59" i="42"/>
  <c r="P77" i="49"/>
  <c r="F75" i="42"/>
  <c r="P141" i="49"/>
  <c r="F139" i="42" s="1"/>
  <c r="P157" i="49"/>
  <c r="F155" i="42"/>
  <c r="P173" i="49"/>
  <c r="F171" i="42"/>
  <c r="P205" i="49"/>
  <c r="F203" i="42"/>
  <c r="P221" i="49"/>
  <c r="F219" i="42" s="1"/>
  <c r="P253" i="49"/>
  <c r="F251" i="42" s="1"/>
  <c r="P10" i="49"/>
  <c r="F8" i="42" s="1"/>
  <c r="P42" i="49"/>
  <c r="F40" i="42" s="1"/>
  <c r="P58" i="49"/>
  <c r="F56" i="42" s="1"/>
  <c r="P74" i="49"/>
  <c r="F72" i="42"/>
  <c r="P90" i="49"/>
  <c r="F88" i="42"/>
  <c r="P218" i="49"/>
  <c r="F216" i="42"/>
  <c r="P266" i="49"/>
  <c r="F264" i="42"/>
  <c r="P167" i="49"/>
  <c r="F165" i="42"/>
  <c r="P263" i="49"/>
  <c r="F261" i="42" s="1"/>
  <c r="P260" i="49"/>
  <c r="F258" i="42"/>
  <c r="P17" i="49"/>
  <c r="F15" i="42" s="1"/>
  <c r="P33" i="49"/>
  <c r="F31" i="42" s="1"/>
  <c r="P49" i="49"/>
  <c r="F47" i="42" s="1"/>
  <c r="P65" i="49"/>
  <c r="F63" i="42" s="1"/>
  <c r="P97" i="49"/>
  <c r="F95" i="42"/>
  <c r="P113" i="49"/>
  <c r="F111" i="42" s="1"/>
  <c r="P241" i="49"/>
  <c r="F239" i="42" s="1"/>
  <c r="P190" i="49"/>
  <c r="F188" i="42" s="1"/>
  <c r="P254" i="49"/>
  <c r="F252" i="42"/>
  <c r="P27" i="49"/>
  <c r="F25" i="42"/>
  <c r="P43" i="49"/>
  <c r="F41" i="42" s="1"/>
  <c r="P59" i="49"/>
  <c r="F57" i="42"/>
  <c r="P91" i="49"/>
  <c r="F89" i="42" s="1"/>
  <c r="P107" i="49"/>
  <c r="F105" i="42" s="1"/>
  <c r="P139" i="49"/>
  <c r="F137" i="42" s="1"/>
  <c r="P155" i="49"/>
  <c r="F153" i="42" s="1"/>
  <c r="P235" i="49"/>
  <c r="F233" i="42"/>
  <c r="P251" i="49"/>
  <c r="F249" i="42" s="1"/>
  <c r="P24" i="49"/>
  <c r="F22" i="42"/>
  <c r="P40" i="49"/>
  <c r="F38" i="42"/>
  <c r="P72" i="49"/>
  <c r="F70" i="42"/>
  <c r="P88" i="49"/>
  <c r="F86" i="42"/>
  <c r="P104" i="49"/>
  <c r="F102" i="42"/>
  <c r="P136" i="49"/>
  <c r="F134" i="42" s="1"/>
  <c r="P152" i="49"/>
  <c r="F150" i="42" s="1"/>
  <c r="P168" i="49"/>
  <c r="F166" i="42" s="1"/>
  <c r="P184" i="49"/>
  <c r="F182" i="42" s="1"/>
  <c r="P216" i="49"/>
  <c r="F214" i="42"/>
  <c r="P232" i="49"/>
  <c r="F230" i="42" s="1"/>
  <c r="P248" i="49"/>
  <c r="F246" i="42" s="1"/>
  <c r="P133" i="49"/>
  <c r="F131" i="42"/>
  <c r="P149" i="49"/>
  <c r="F147" i="42" s="1"/>
  <c r="P165" i="49"/>
  <c r="F163" i="42"/>
  <c r="P213" i="49"/>
  <c r="F211" i="42"/>
  <c r="P229" i="49"/>
  <c r="F227" i="42"/>
  <c r="P245" i="49"/>
  <c r="F243" i="42"/>
  <c r="P34" i="49"/>
  <c r="F32" i="42" s="1"/>
  <c r="P50" i="49"/>
  <c r="F48" i="42" s="1"/>
  <c r="P82" i="49"/>
  <c r="F80" i="42"/>
  <c r="P98" i="49"/>
  <c r="F96" i="42"/>
  <c r="P114" i="49"/>
  <c r="F112" i="42" s="1"/>
  <c r="P130" i="49"/>
  <c r="F128" i="42" s="1"/>
  <c r="P146" i="49"/>
  <c r="F144" i="42"/>
  <c r="P162" i="49"/>
  <c r="F160" i="42" s="1"/>
  <c r="P178" i="49"/>
  <c r="F176" i="42"/>
  <c r="P210" i="49"/>
  <c r="F208" i="42" s="1"/>
  <c r="P226" i="49"/>
  <c r="F224" i="42"/>
  <c r="P242" i="49"/>
  <c r="F240" i="42"/>
  <c r="P15" i="49"/>
  <c r="F13" i="42" s="1"/>
  <c r="P31" i="49"/>
  <c r="F29" i="42"/>
  <c r="P79" i="49"/>
  <c r="F77" i="42"/>
  <c r="P95" i="49"/>
  <c r="F93" i="42"/>
  <c r="P143" i="49"/>
  <c r="F141" i="42" s="1"/>
  <c r="P159" i="49"/>
  <c r="F157" i="42" s="1"/>
  <c r="F173" i="42"/>
  <c r="P207" i="49"/>
  <c r="F205" i="42"/>
  <c r="P223" i="49"/>
  <c r="F221" i="42"/>
  <c r="P239" i="49"/>
  <c r="F237" i="42" s="1"/>
  <c r="P140" i="49"/>
  <c r="F138" i="42"/>
  <c r="P156" i="49"/>
  <c r="F154" i="42"/>
  <c r="F170" i="42"/>
  <c r="P204" i="49"/>
  <c r="F202" i="42" s="1"/>
  <c r="P220" i="49"/>
  <c r="F218" i="42"/>
  <c r="P236" i="49"/>
  <c r="F234" i="42"/>
  <c r="P6" i="49"/>
  <c r="F4" i="42" s="1"/>
  <c r="P22" i="49"/>
  <c r="F20" i="42"/>
  <c r="P46" i="49"/>
  <c r="F44" i="42" s="1"/>
  <c r="P54" i="49"/>
  <c r="F52" i="42"/>
  <c r="P62" i="49"/>
  <c r="F60" i="42"/>
  <c r="P70" i="49"/>
  <c r="F68" i="42"/>
  <c r="P94" i="49"/>
  <c r="F92" i="42" s="1"/>
  <c r="P110" i="49"/>
  <c r="F108" i="42" s="1"/>
  <c r="P118" i="49"/>
  <c r="F116" i="42" s="1"/>
  <c r="P12" i="49"/>
  <c r="F10" i="42" s="1"/>
  <c r="P20" i="49"/>
  <c r="F18" i="42" s="1"/>
  <c r="P28" i="49"/>
  <c r="F26" i="42" s="1"/>
  <c r="P36" i="49"/>
  <c r="F34" i="42"/>
  <c r="P52" i="49"/>
  <c r="F50" i="42"/>
  <c r="P68" i="49"/>
  <c r="F66" i="42"/>
  <c r="P76" i="49"/>
  <c r="F74" i="42"/>
  <c r="P92" i="49"/>
  <c r="F90" i="42"/>
  <c r="P100" i="49"/>
  <c r="F98" i="42"/>
  <c r="P116" i="49"/>
  <c r="F114" i="42" s="1"/>
  <c r="P124" i="49"/>
  <c r="F122" i="42" s="1"/>
  <c r="B22" i="39"/>
  <c r="D21" i="39"/>
  <c r="B21" i="39"/>
  <c r="D20" i="39"/>
  <c r="B20" i="39"/>
  <c r="D19" i="39"/>
  <c r="B19" i="39"/>
  <c r="D18" i="39"/>
  <c r="B18" i="39"/>
  <c r="D17" i="39"/>
  <c r="B17" i="39"/>
  <c r="B16" i="39"/>
  <c r="D15" i="39"/>
  <c r="B15" i="39"/>
  <c r="D14" i="39"/>
  <c r="B14" i="39"/>
  <c r="D13" i="39"/>
  <c r="B13" i="39"/>
  <c r="D12" i="39"/>
  <c r="B12" i="39"/>
  <c r="D11" i="39"/>
  <c r="B11" i="39"/>
  <c r="B10" i="39"/>
  <c r="D9" i="39"/>
  <c r="B9" i="39"/>
  <c r="D8" i="39"/>
  <c r="B8" i="39"/>
  <c r="D7" i="39"/>
  <c r="B7" i="39"/>
  <c r="D6" i="39"/>
  <c r="B6" i="39"/>
  <c r="D5" i="39"/>
  <c r="B5" i="39"/>
  <c r="B4" i="39"/>
  <c r="E17" i="39"/>
  <c r="F17" i="39"/>
  <c r="F21" i="39"/>
  <c r="E21" i="39" s="1"/>
  <c r="F20" i="39"/>
  <c r="F19" i="39"/>
  <c r="E19" i="39"/>
  <c r="F18" i="39"/>
  <c r="E18" i="39"/>
  <c r="F14" i="39"/>
  <c r="E14" i="39" s="1"/>
  <c r="F15" i="39"/>
  <c r="F9" i="39"/>
  <c r="E9" i="39"/>
  <c r="F6" i="39"/>
  <c r="E6" i="39" s="1"/>
  <c r="F16" i="39"/>
  <c r="F5" i="39"/>
  <c r="E5" i="39" s="1"/>
  <c r="F7" i="39"/>
  <c r="F8" i="39"/>
  <c r="E8" i="39"/>
  <c r="F4" i="39"/>
  <c r="E4" i="39"/>
  <c r="H4" i="13"/>
  <c r="H3" i="13"/>
  <c r="R11" i="2"/>
  <c r="O11" i="2"/>
  <c r="L11" i="2"/>
  <c r="F13" i="39"/>
  <c r="E13" i="39"/>
  <c r="F11" i="39"/>
  <c r="F12" i="39"/>
  <c r="E11" i="39"/>
  <c r="F10" i="39"/>
  <c r="E10" i="39" s="1"/>
  <c r="J5" i="53"/>
  <c r="H143" i="40" l="1"/>
  <c r="H142" i="40" s="1"/>
  <c r="I142" i="40"/>
  <c r="H167" i="40"/>
  <c r="I166" i="40"/>
  <c r="H166" i="40" s="1"/>
  <c r="H51" i="40"/>
  <c r="H50" i="40" s="1"/>
  <c r="I50" i="40"/>
  <c r="P148" i="49"/>
  <c r="F146" i="42" s="1"/>
  <c r="X171" i="40"/>
  <c r="P85" i="49"/>
  <c r="F83" i="42" s="1"/>
  <c r="E7" i="39"/>
  <c r="P134" i="49"/>
  <c r="F132" i="42" s="1"/>
  <c r="I118" i="40"/>
  <c r="H118" i="40" s="1"/>
  <c r="E15" i="39"/>
  <c r="I121" i="40"/>
  <c r="H121" i="40" s="1"/>
  <c r="P47" i="49"/>
  <c r="F45" i="42" s="1"/>
  <c r="P209" i="49"/>
  <c r="F207" i="42" s="1"/>
  <c r="Y171" i="40"/>
  <c r="E16" i="39"/>
  <c r="E20" i="39"/>
  <c r="E12" i="39"/>
  <c r="I171" i="40" l="1"/>
  <c r="H171" i="40" s="1"/>
  <c r="H5" i="53" l="1"/>
  <c r="F22" i="39" l="1"/>
  <c r="E22" i="39" s="1"/>
  <c r="G5" i="53" l="1"/>
  <c r="D5" i="53" l="1"/>
  <c r="I5" i="53" l="1"/>
  <c r="F5" i="53"/>
  <c r="E5" i="53" l="1"/>
  <c r="K5" i="53" l="1"/>
</calcChain>
</file>

<file path=xl/comments1.xml><?xml version="1.0" encoding="utf-8"?>
<comments xmlns="http://schemas.openxmlformats.org/spreadsheetml/2006/main">
  <authors>
    <author>Олег</author>
  </authors>
  <commentList>
    <comment ref="D2" authorId="0" shapeId="0">
      <text>
        <r>
          <rPr>
            <b/>
            <sz val="9"/>
            <color indexed="81"/>
            <rFont val="Tahoma"/>
            <family val="2"/>
            <charset val="204"/>
          </rPr>
          <t>Олег:</t>
        </r>
        <r>
          <rPr>
            <sz val="9"/>
            <color indexed="81"/>
            <rFont val="Tahoma"/>
            <family val="2"/>
            <charset val="204"/>
          </rPr>
          <t xml:space="preserve">
можно сделать выпадающий список из да/нет
Второй вариант - автозаполнение,если в Шаге 2.2 что-то выскакивает</t>
        </r>
      </text>
    </comment>
    <comment ref="B9" authorId="0" shapeId="0">
      <text>
        <r>
          <rPr>
            <b/>
            <sz val="9"/>
            <color indexed="81"/>
            <rFont val="Tahoma"/>
            <family val="2"/>
            <charset val="204"/>
          </rPr>
          <t>Олег:</t>
        </r>
        <r>
          <rPr>
            <sz val="9"/>
            <color indexed="81"/>
            <rFont val="Tahoma"/>
            <family val="2"/>
            <charset val="204"/>
          </rPr>
          <t xml:space="preserve">
Тут два варианта. 1. Пользователь заполняет все тут, затем это транслируется в следующие шаги. Второй вариант - в шагах он заполняет, а тут выскакивает сводка по типам и по видам. Тогда бы я содержимое этого листа перевел бы в Сводные результаты </t>
        </r>
      </text>
    </comment>
  </commentList>
</comments>
</file>

<file path=xl/sharedStrings.xml><?xml version="1.0" encoding="utf-8"?>
<sst xmlns="http://schemas.openxmlformats.org/spreadsheetml/2006/main" count="2261" uniqueCount="1206">
  <si>
    <t>руб.</t>
  </si>
  <si>
    <t>Приобретения</t>
  </si>
  <si>
    <t xml:space="preserve">Информационные </t>
  </si>
  <si>
    <t>Содержательные</t>
  </si>
  <si>
    <t>Издержки простоя</t>
  </si>
  <si>
    <t>Альтернативные</t>
  </si>
  <si>
    <t>Виды действий</t>
  </si>
  <si>
    <t>часов</t>
  </si>
  <si>
    <t>покраска</t>
  </si>
  <si>
    <t>оклейка</t>
  </si>
  <si>
    <t>штамповка</t>
  </si>
  <si>
    <t>калибровка</t>
  </si>
  <si>
    <t>пленка</t>
  </si>
  <si>
    <t>кисточка</t>
  </si>
  <si>
    <t>лак</t>
  </si>
  <si>
    <t>ножницы</t>
  </si>
  <si>
    <t>лет</t>
  </si>
  <si>
    <t>наличие</t>
  </si>
  <si>
    <t>1.1.</t>
  </si>
  <si>
    <t>1.2.</t>
  </si>
  <si>
    <t>2.1.</t>
  </si>
  <si>
    <t>2.2.</t>
  </si>
  <si>
    <t>Шаг 2.1. Определение наличия издержек</t>
  </si>
  <si>
    <t>Шаг 2.2. Определение видов издержек</t>
  </si>
  <si>
    <t>Cлучаи простоя</t>
  </si>
  <si>
    <t>Случай 1</t>
  </si>
  <si>
    <t>Случай 2</t>
  </si>
  <si>
    <t>Случай 3</t>
  </si>
  <si>
    <t>дней</t>
  </si>
  <si>
    <t>нужно также прикрутить тут определения издержек (блоки с текстом)</t>
  </si>
  <si>
    <t>Платежи, приобретения</t>
  </si>
  <si>
    <t>да/нет</t>
  </si>
  <si>
    <t>Оплата труда сотрудников</t>
  </si>
  <si>
    <t>Да/нет</t>
  </si>
  <si>
    <t>Да</t>
  </si>
  <si>
    <t>Нет</t>
  </si>
  <si>
    <t>Счетчик</t>
  </si>
  <si>
    <t>Ед.изм.</t>
  </si>
  <si>
    <t>ед.</t>
  </si>
  <si>
    <t>тыс. ед.</t>
  </si>
  <si>
    <t>тыс. руб.</t>
  </si>
  <si>
    <t>млн руб.</t>
  </si>
  <si>
    <t>месяцев</t>
  </si>
  <si>
    <t>№ п/п</t>
  </si>
  <si>
    <t>Периодичность</t>
  </si>
  <si>
    <t>день</t>
  </si>
  <si>
    <t>месяц</t>
  </si>
  <si>
    <t>год</t>
  </si>
  <si>
    <t>час</t>
  </si>
  <si>
    <t>Коэффициент для пересчета в год</t>
  </si>
  <si>
    <t>-</t>
  </si>
  <si>
    <t>Разовое/ежегодное действие</t>
  </si>
  <si>
    <t>Разовое</t>
  </si>
  <si>
    <t>Ежегодное</t>
  </si>
  <si>
    <t>Ед. изм. Руб.</t>
  </si>
  <si>
    <t>Коэфф. Пересчета руб.</t>
  </si>
  <si>
    <t>3.1.</t>
  </si>
  <si>
    <t>3.2.</t>
  </si>
  <si>
    <t>3.3.</t>
  </si>
  <si>
    <t>3.4.</t>
  </si>
  <si>
    <t>3.5.</t>
  </si>
  <si>
    <t>ОТ (или другие обязанности и ограничения)</t>
  </si>
  <si>
    <t>Вид затрат</t>
  </si>
  <si>
    <t>Подгруппа субъектов регулирования</t>
  </si>
  <si>
    <t>Монетизированное значение затрат в год</t>
  </si>
  <si>
    <t>Монетизированное значение затрат на горизонте оценивания</t>
  </si>
  <si>
    <t>Информационные издержки</t>
  </si>
  <si>
    <t>Содержательные издержки</t>
  </si>
  <si>
    <t>Альтернативные издержки</t>
  </si>
  <si>
    <t>Всего</t>
  </si>
  <si>
    <t>Всего, в т.ч.</t>
  </si>
  <si>
    <t>1.</t>
  </si>
  <si>
    <t>1.3.</t>
  </si>
  <si>
    <t>1.4.</t>
  </si>
  <si>
    <t>1.5.</t>
  </si>
  <si>
    <t>Ед. изм.</t>
  </si>
  <si>
    <t>2.</t>
  </si>
  <si>
    <t>2.3.</t>
  </si>
  <si>
    <t>2.4.</t>
  </si>
  <si>
    <t>2.5.</t>
  </si>
  <si>
    <t>3.</t>
  </si>
  <si>
    <t>3.6.</t>
  </si>
  <si>
    <t>Справочник стандартных затрат рабочего времени на выполнение типовых операций (действий)</t>
  </si>
  <si>
    <t xml:space="preserve">Справочник стандартной стоимости часа работы персонала в разрезе видов деятельности </t>
  </si>
  <si>
    <t>Справочник по нормативному сроку службы отдельных видов оборудования</t>
  </si>
  <si>
    <t>Справочник по средним ценам отдельных видов оборудования, применяемым для оценки исполнения обязательных требований</t>
  </si>
  <si>
    <t>Справочник стандартных значений частоты обслуживания отдельных видов оборудования</t>
  </si>
  <si>
    <t>Справочник средних цен на отдельные работы (услуги), применяемым для оценки исполнения обязательных требований</t>
  </si>
  <si>
    <t>Справочник по количественному составу отдельных групп объектов расчета, применяемому для оценки исполнения обязательных требований</t>
  </si>
  <si>
    <t>Группы оборудования</t>
  </si>
  <si>
    <t>Группа работ, услуг</t>
  </si>
  <si>
    <t>Сферы объектов</t>
  </si>
  <si>
    <t>№
п/п</t>
  </si>
  <si>
    <t>Группа действий</t>
  </si>
  <si>
    <t>Типовые действия</t>
  </si>
  <si>
    <t>Стандартные затраты рабочего времени, человеко-часов</t>
  </si>
  <si>
    <t>Размещение информации об организации, продукции, услугах</t>
  </si>
  <si>
    <t>Подготовка информации о составе продукции для предоставления потребителям на бумажном носителе (20 наименований продукции)</t>
  </si>
  <si>
    <t>Подготовка информации о работах, услугах для предоставления потребителям на бумажном носителе (10 наименований услуг, работ)</t>
  </si>
  <si>
    <t>Подготовка меню объектов общественного питания типа "столовая" (без верстки)</t>
  </si>
  <si>
    <t>Подготовка информации о составе продукции для предоставления потребителям в сети Интернет (одна-две страницы сайта)</t>
  </si>
  <si>
    <t>Подготовка информации о работах, услугах для предоставления потребителям в сети Интернет (одна-две страницы сайта)</t>
  </si>
  <si>
    <t>Размещение информации по пожарной безопасности</t>
  </si>
  <si>
    <t>Размещение информации с перечнем помещений</t>
  </si>
  <si>
    <t>Размещение инструкции, регламентирующей порядок использования лифтов</t>
  </si>
  <si>
    <t>Размещение информации о защищаемых помещениях</t>
  </si>
  <si>
    <t>Размещение знаков пожарной безопасности, обозначающих места размещения аварийно-спасательных устройств и снаряжения.</t>
  </si>
  <si>
    <t>Ведение информационных баз и журналов на предприятии</t>
  </si>
  <si>
    <t>Ведение журнала ежедневного учёта информации (1-10 полей)</t>
  </si>
  <si>
    <t>Ведение журнала ежедневного учёта информации (11-20 полей)</t>
  </si>
  <si>
    <t>Ведение журнала ежедневного учёта информации (более 20 полей)</t>
  </si>
  <si>
    <t>Ведение журнала еженедельного учёта информации (1-10 полей)</t>
  </si>
  <si>
    <t>Ведение журнала еженедельного учёта информации (11-20 полей)</t>
  </si>
  <si>
    <t>Ведение журнала еженедельного учёта информации (более 20 полей)</t>
  </si>
  <si>
    <t>Ведение журнала ежемесячного учёта информации (1-10 полей)</t>
  </si>
  <si>
    <t>Ведение журнала ежемесячного учёта информации (11-20 полей)</t>
  </si>
  <si>
    <t>Ведение журнала ежемесячного учёта информации (более 20 полей)</t>
  </si>
  <si>
    <t>Ведение журнала полугодового учёта информации (1-10 полей)</t>
  </si>
  <si>
    <t>Ведение журнала полугодового учёта информации (11-20 полей)</t>
  </si>
  <si>
    <t>Ведение журнала полугодового учёта информации (более 20 полей)</t>
  </si>
  <si>
    <t>Ведение журнала ежегодного учёта информации (1-10 полей)</t>
  </si>
  <si>
    <t>Ведение журнала ежегодного учёта информации (11-20 полей)</t>
  </si>
  <si>
    <t>Ведение журнала ежегодного учёта информации (более 20 полей)</t>
  </si>
  <si>
    <t>Разработка инструкций, технологических карт</t>
  </si>
  <si>
    <t>Разработка программ</t>
  </si>
  <si>
    <t>Разработка планов действий на объекте, прилегающей территории</t>
  </si>
  <si>
    <t xml:space="preserve">Организация приобретения оборудования, товаров для выполнения обязательных требований </t>
  </si>
  <si>
    <t>Определение типа и кол-ва товаров, необходимых для выполнения обязательных требований</t>
  </si>
  <si>
    <t>Поиск поставщика без тендерной процедуры</t>
  </si>
  <si>
    <t>Проведение тендерной процедуры для определения поставщика без привлечения электронной площадки</t>
  </si>
  <si>
    <t>Проведение тендерной процедуры для определения поставщика на электронной площадке</t>
  </si>
  <si>
    <t>Заключение договора на поставку товаров</t>
  </si>
  <si>
    <t>Проверка товарной партии и сопроводительных документов</t>
  </si>
  <si>
    <t>Оформление акта приемки партии товара</t>
  </si>
  <si>
    <t>Проведение платежа за партию товара</t>
  </si>
  <si>
    <t xml:space="preserve">Организация приобретения работ, услуг для выполнения обязательных требований </t>
  </si>
  <si>
    <t>Определение вида и объема работ (услуг), необходимых для выполнения обязательных требований</t>
  </si>
  <si>
    <t>Заключение договора на выполнение работ, услуг</t>
  </si>
  <si>
    <t>Оформление акта приемки работ, услуг</t>
  </si>
  <si>
    <t>Проведение платежа за выполненные работы, услуги</t>
  </si>
  <si>
    <t>Организация подключения к государственным информационным системам, установки и обслуживания специализированного программного обеспечения для отчетности, предоставления сведений</t>
  </si>
  <si>
    <t>Организация приобретения и установки электронной цифровой подписи (1-3 рабочих места)</t>
  </si>
  <si>
    <t>Установка доступа к ГИС или специализированного ПО силами собственных специалистов (1-3 рабочих места)</t>
  </si>
  <si>
    <t>Подготовка и направление текущей отчетности, периодических сведений в государственные органы и уполномоченные организации</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</si>
  <si>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1-10)</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</si>
  <si>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11-20)</t>
  </si>
  <si>
    <t>Подготовка и предоставление отчета личным посещением офиса органа власти или уполномоченно организации (с количеством вручную заполняемых полей: 21-40)</t>
  </si>
  <si>
    <t>Подготовка и направление отчета почтовым отправлением (с количеством вручную заполняемых полей: 1-10)</t>
  </si>
  <si>
    <t>Подготовка и направление отчета почтовым отправлением (с количеством вручную заполняемых полей: 11-20)</t>
  </si>
  <si>
    <t>Подготовка и направление отчета почтовым отправлением (с количеством вручную заполняемых полей: 21-40)</t>
  </si>
  <si>
    <t>Подготовка и направление отчета электронной почтой (с количеством вручную заполняемых полей: 1-10)</t>
  </si>
  <si>
    <t>Подготовка и направление отчета электронной почтой (с количеством вручную заполняемых полей: 11-20)</t>
  </si>
  <si>
    <t>Подготовка и направление отчета электронной почтой (с количеством вручную заполняемых полей: 21-40)</t>
  </si>
  <si>
    <t>Подготовка и направление отчета в ГИС или специализированном ПО  (с количеством вручную заполняемых полей: 1-10)</t>
  </si>
  <si>
    <t>Подготовка и направление отчета в ГИС или специализированном ПО  (с количеством вручную заполняемых полей: 11-20)</t>
  </si>
  <si>
    <t>Подготовка и направление отчета в ГИС или специализированном ПО  (с количеством вручную заполняемых полей: 21-40)</t>
  </si>
  <si>
    <t>Организация подтверждения соответствия</t>
  </si>
  <si>
    <t>Получение лицензий, разрешений, мер поддержки</t>
  </si>
  <si>
    <t>Сопровождение проверок контрольно-надзорными органами</t>
  </si>
  <si>
    <t>Оформление трудовых отношений, поиск и наем сотрудников</t>
  </si>
  <si>
    <t>Размещение вакансии в информационной системе</t>
  </si>
  <si>
    <t>Поиск отдельного специалиста с широко распространенной квалификацией (размещение открытой вакансии, отбор кандидатов, собеседования)</t>
  </si>
  <si>
    <t>Принятие отдельного сотрудника в штат по совместительству (оформление трудового договора)</t>
  </si>
  <si>
    <t>Принятие отдельного сотрудника в штат на основное место работы (оформление трудового договора)</t>
  </si>
  <si>
    <t>Заключение типового гражданско-правового договора</t>
  </si>
  <si>
    <t>Проведение аттестаций, оценки персонала</t>
  </si>
  <si>
    <t>Проведение инструктажей персонала</t>
  </si>
  <si>
    <t>Организация проведения осмотров и медосмотра персонала</t>
  </si>
  <si>
    <t>Двухразовый ежедневный осмотра 1 сотрудника на предмет наличия внешне проявляемых заболеваний без применения специальных средств и анализов</t>
  </si>
  <si>
    <t>Обеспечение спецсредствами</t>
  </si>
  <si>
    <t>Обеспечение предприятий средствами пожаротушения</t>
  </si>
  <si>
    <t>Определение типа и необходимого количества огнетушителей для установки на небольших объектах</t>
  </si>
  <si>
    <t>Установка 1 огнетушителя в помещениях</t>
  </si>
  <si>
    <t>№ 
п/п</t>
  </si>
  <si>
    <t>Вид деятельности</t>
  </si>
  <si>
    <t>Подвид деятельности</t>
  </si>
  <si>
    <t>Деятельность</t>
  </si>
  <si>
    <t>Стандартная стоимость часа работы персонала, рублей</t>
  </si>
  <si>
    <t>Актуальность (месяц, год)</t>
  </si>
  <si>
    <t>январь-апрель 2023 г.</t>
  </si>
  <si>
    <t>Группа оборудования</t>
  </si>
  <si>
    <t>Вид оборудования</t>
  </si>
  <si>
    <t>Нормативный срок службы, лет</t>
  </si>
  <si>
    <t>Противопожарное оборудование</t>
  </si>
  <si>
    <t>Комплектация пожарного щита ЩП-А</t>
  </si>
  <si>
    <t>Инвентарь производственный и хозяйственный сферы услуг</t>
  </si>
  <si>
    <t>Стойка меню</t>
  </si>
  <si>
    <t>Стенд уголок потребителя</t>
  </si>
  <si>
    <t>Инвентарь производственный и хозяйственный сферы производства</t>
  </si>
  <si>
    <t>Средства индивидуальной защиты</t>
  </si>
  <si>
    <t>Фильтрующие самоспасатели</t>
  </si>
  <si>
    <t>Технические устройства и их комплексы для обеспечения формирования, хранения и передачи свещений в государственные информационные ресурсы</t>
  </si>
  <si>
    <t>USB-токен</t>
  </si>
  <si>
    <t>Информационные табло, стенды, стойки, знаки и иные устройства информирования</t>
  </si>
  <si>
    <t>Оборудование для обязательной маркировки продукции</t>
  </si>
  <si>
    <t>Расходные материалы, детали оборудования</t>
  </si>
  <si>
    <t>Транспортные средства и устройства для них</t>
  </si>
  <si>
    <t>Средства измерения, учета концентрации, объема, температуры, в том числе автоматические и передающие результаты</t>
  </si>
  <si>
    <t>Фильтры, очистное оборудование и иные средства защиты окружающей среды</t>
  </si>
  <si>
    <t>Торговое оборудование, кассовые аппараты</t>
  </si>
  <si>
    <t>Бланки, формы, типовые журналы</t>
  </si>
  <si>
    <t>Учебные материалы, инвентарь, средства для проверки знаний</t>
  </si>
  <si>
    <t>Информационно-справочные системы</t>
  </si>
  <si>
    <t>Иное</t>
  </si>
  <si>
    <t>Средняя рыночная цена, рублей</t>
  </si>
  <si>
    <t>Огнетушитель порошковый ОП-4</t>
  </si>
  <si>
    <t>Частота обслуживания, раз в год</t>
  </si>
  <si>
    <t>Огнетушитель порошковый - поверка</t>
  </si>
  <si>
    <t>Огнетушитель порошковый - перезарядка</t>
  </si>
  <si>
    <t>Работа, услуга</t>
  </si>
  <si>
    <t>Государственная регистрация прав на недвижимое имущество и сделок с ним, кадастровый учет объектов недвижимости, землеустройство</t>
  </si>
  <si>
    <t>Нотариальное удостоверение копии разрешения на ввод в эксплуатацию многоквартирного дома и (или) иного объекта недвижимости</t>
  </si>
  <si>
    <t>2013 г.</t>
  </si>
  <si>
    <t>Нотариальное удостоверение договора об ипотеке или нотариальное удостоверение договора, влекущего за собой возникновение ипотеки в силу закона</t>
  </si>
  <si>
    <t>Услуги БТИ по технической инвентаризации, паспортизации нежилых помещений: технический паспорт линейно-кабельного сооружения связи</t>
  </si>
  <si>
    <t>Нотариально удостоверенная доверенность на право действовать от имени юридического лица</t>
  </si>
  <si>
    <t>Услуги по составлению технического плана: технический план здания, сооружения, помещения либо объекта незавершенного строительства</t>
  </si>
  <si>
    <t>Государственные (муниципальные) закупки</t>
  </si>
  <si>
    <t>Плата за участие в электронном аукционе</t>
  </si>
  <si>
    <t>Миграционное законодательство</t>
  </si>
  <si>
    <t>Плата за нотариально заверенный перевод копии документа, удостоверяющего личность иностранного работника</t>
  </si>
  <si>
    <t>Плата за нотариально заверенный перевод документов о профессиональном образовании, квалификации, полученных иностранным работником в иностранном государстве</t>
  </si>
  <si>
    <t>Пенсионное обеспечение</t>
  </si>
  <si>
    <t>Плата за нотариальное заверение устава организации</t>
  </si>
  <si>
    <t>Плата за нотариальное заверение положения об обособленном подразделении</t>
  </si>
  <si>
    <t>Трудовые отношения, охрана труда и занятость</t>
  </si>
  <si>
    <t>Услуги аттестующей организации (проведение аттестации рабочих мест по условиям труда)</t>
  </si>
  <si>
    <t>Приобретение бланка трудовой книжки</t>
  </si>
  <si>
    <t>Оплата услуг медицинских организаций: проведение медицинского осмотра работников</t>
  </si>
  <si>
    <t>Оплата услуг медицинских организаций: проведение обязательного психиатрического освидетельствования работника</t>
  </si>
  <si>
    <t>Оплата услуг экспертных организаций, лабораторий (по факту несчастного случая на производстве)</t>
  </si>
  <si>
    <t>Приобретение дозиметрического оборудования (в расчете на одного работника, осуществляющего работы с радиоактивными веществами и источниками ионизирующих излучений)</t>
  </si>
  <si>
    <t>Приобретение мегаомметров для измерения сопротивления электрического оборудования (на замер одной единицы электроинструмента)</t>
  </si>
  <si>
    <t>Приобретение оборудования для проверки манометров (на проверку одного манометра)</t>
  </si>
  <si>
    <t>Приобретение оборудования для контроля качества воздуха, подаваемого на дыхание водолазам и в барокамеру (на одну проверку)</t>
  </si>
  <si>
    <t>Приобретение оборудования для анализа регенеративных и поглотительных веществ, предназначенных для зарядки кислородных аппаратов (осуществление водолазных спусков)</t>
  </si>
  <si>
    <t>Приобретение оборудования для измерения освещенности на рабочих местах</t>
  </si>
  <si>
    <t>Приобретение дозиметрического оборудования (в расчете на одно измерение)</t>
  </si>
  <si>
    <t>Приобретение дозиметрического оборудования (в расчете на один день работы дистанций пути, выполняющих работы по осмотру, содержанию и ремонту железнодорожного пути, путевых устройств и искусственных сооружений в зонах радиоактивного загрязнения)</t>
  </si>
  <si>
    <t>Приобретение оборудования для анализа концентрации паров углеводородов и других газов в резервуарах и производственных помещениях при проведении огневых работ (в расчете на одно измерение)</t>
  </si>
  <si>
    <t>Приобретение оборудования для проверки заземляющих устройств молниезащиты (в т.ч. сопротивление растекания тока)</t>
  </si>
  <si>
    <t>Приобретение оборудования для проверки взрывобезопасности газовоздушной среды</t>
  </si>
  <si>
    <t>Туризм, средства размещения</t>
  </si>
  <si>
    <t>Услуги аккредитованной организации по классификации гостиниц и иных средств размещения</t>
  </si>
  <si>
    <t>Техническое регулирование, подтверждение соответствия</t>
  </si>
  <si>
    <t>Приобретение маркировочных этикеток (в целях маркировки продукции, в расчете на одну потребительскую упаковку)</t>
  </si>
  <si>
    <t>Услуги аккредитованной испытательной лаборатории по составлению протокола испытаний табачной продукции (подтверждающего соответствие содержания смолы и никотина в дыме одной сигареты, монооксида углерода в дыме одной сигареты с фильтром требованиям федерального закона)</t>
  </si>
  <si>
    <t>Приобретение маркировочных этикеток (в целях маркировки продукции, в расчете на одну транспортную упаковку)</t>
  </si>
  <si>
    <t>Услуги испытательной лаборатории по составлению протокола испытаний масложировой продукции</t>
  </si>
  <si>
    <t>Услуги аккредитованного центра сертификации по оформлению сертификата системы качества (безопасности) производства (масложировая продукция)</t>
  </si>
  <si>
    <t>Услуги аккредитованного центра сертификации по проведению инспекционного контроля за сертифицированной серийно выпускаемой продукцией</t>
  </si>
  <si>
    <t>Услуги органа по сертификации по оформлению сертификата соответствия соковой продукции техническому регламенту</t>
  </si>
  <si>
    <t>Услуги аккредитованной исследовательской лаборатории по проведению исследований (испытаний) соковой продукции</t>
  </si>
  <si>
    <t>Услуги аккредитованной исследовательской лаборатории по проведению исследований (испытаний) и измерений типовых образцов молока или продуктов его переработки</t>
  </si>
  <si>
    <t>Услуги аккредитованного центра сертификации по проведению инспекционного контроля за сертифицированной системой качества на стадиях производства, контроля и испытания, проектирования</t>
  </si>
  <si>
    <t>Услуги органа по сертификации по оформлению сертификата соответствия продуктов переработки молока техническому регламенту</t>
  </si>
  <si>
    <t>Услуги аккредитованной исследовательской лаборатории по проведению исследований (испытаний) и измерений (на соответствие продукции требованиям пожарной безопасности)</t>
  </si>
  <si>
    <t>Услуги органа по сертификации по оформлению сертификата соответствия продукции требованиям пожарной безопасности</t>
  </si>
  <si>
    <t>Услуги аккредитованного центра сертификации по проведению инспекционного контроля инспекционного сертифицированной продукции (на соответствие требованиям пожарной безопасности)</t>
  </si>
  <si>
    <t>Услуги аккредитованного центра сертификации при периодическом техническом освидетельствовании лифтов</t>
  </si>
  <si>
    <t>Услуги аккредитованного центра сертификации при оценке соответствия лифтов, отработавших назначенный срок службы</t>
  </si>
  <si>
    <t>Услуги аккредитованного центра сертификации по проведению инспекционного контроля соответствия техническому регламенту (лифты и лифтовое оборудование)</t>
  </si>
  <si>
    <t>Услуги центра сертификации (исследовательской лаборатории) по проведению испытаний и оформлению протокола испытаний типовых образцов газоиспользующего оборудования</t>
  </si>
  <si>
    <t>Услуги органа по сертификации по оформлению сертификата соответствия оборудования техническому регламенту (газоиспользующее оборудование)</t>
  </si>
  <si>
    <t>Услуги аккредитованного центра сертификации по проведению инспекционного контроля соответствия техническому регламенту (газоиспользующее оборудование)</t>
  </si>
  <si>
    <t>Приобретение маркировочных табличек (в целях маркировки оборудования)</t>
  </si>
  <si>
    <t>Услуги аккредитованной исследовательской лаборатории (центра сертификации) по проведению исследований машин и оборудования (в целях 511 декларирования соответствия машин и оборудования требованиям технического регламента)</t>
  </si>
  <si>
    <t>Услуги аккредитованного центра сертификации по оформлению сертификата соответствия машин и оборудования техническому регламенту</t>
  </si>
  <si>
    <t>Услуги аккредитованного центра сертификации по проведению инспекционного контроля соответствия техническому регламенту (машины и оборудование)</t>
  </si>
  <si>
    <t>Услуги аккредитованной исследовательской лаборатории (центра сертификации) по проведению исследований автомобильного бензина и дизельного топлива, полученных путем переработки углеводородсодержащего сырья (оформление протоколов испытаний образца продукции в целях декларирования)</t>
  </si>
  <si>
    <t>Услуги центра сертификации по оформлению сертификата соответствия автомобильного бензина и дизельного топлива, изготовленного путем 513 смешивания нефтепродуктов, в том числе добавлением присадок различного происхождения</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</si>
  <si>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(авиационный бензин, топливо для реактивных двигателей)</t>
  </si>
  <si>
    <t>Услуги центра сертификации по обязательной сертификации компонентов транспортного средства</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</si>
  <si>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(транспортные средства, шасси, компоненты транспортных средств)</t>
  </si>
  <si>
    <t>Услуги аккредитованной испытательной лаборатории по оформлению протоколов испытаний компонентов транспортных средств (в целях декларирования соответствия)</t>
  </si>
  <si>
    <t>Приобретение систем мониторинга швартовных и грузовых операций (ведение учета швартовных и грузовых операций) (в расчете на один объект портовой инфраструктуры)</t>
  </si>
  <si>
    <t>Услуги центра сертификации по проведению сертификации оборудования для работы во взрывоопасных средах</t>
  </si>
  <si>
    <t>Услуги аккредитованного центра сертификации по проведению инспекционного контроля сертифицированного оборудования на соответствие техническому регламенту (о безопасности оборудования для работы во взрывоопасных средах)</t>
  </si>
  <si>
    <t>Услуги органа по классификации по согласованию технической документации на постройку, переоборудование, модернизацию и ремонт судов, изготовление и ремонт изделий и изготовление материалов для установки на судах</t>
  </si>
  <si>
    <t>Услуги органа по классификации по проведению технического наблюдения объектов морского транспорта (на выполнение требований технического регламента в процессе постройки, переоборудования, модернизации, ремонта судов и их объектов, изготовления и ремонта изделий и изготовления материалов для установки на судах)</t>
  </si>
  <si>
    <t>Услуги органа по классификации по проведению освидетельствований судна в эксплуатации (объекты морского транспорта)</t>
  </si>
  <si>
    <t>Услуги органа по классификации по согласованию технической документации на постройку (изготовление), переоборудование, модернизацию и ремонт объектов внутреннего водного транспорта</t>
  </si>
  <si>
    <t>Услуги органа по классификации по проведению технического наблюдения объектов внутреннего водного транспорта</t>
  </si>
  <si>
    <t>Услуги органа по классификации по проведению классификационного освидетельствования судна в эксплуатации (объекты внутреннего водного транспорта)</t>
  </si>
  <si>
    <t>Услуги органа по классификации по проведению ежегодного освидетельствования судов внутреннего водного транспорта</t>
  </si>
  <si>
    <t>Услуги аккредитованной испытательной лаборатории (центра) по проведению обследования причалов и портовых причальных сооружений внутреннего водного транспорта</t>
  </si>
  <si>
    <t>Услуги органа сертификации по сертификации продукции (за исключением продукции, сертифицируемой в порядке, установленном техническими регламентами)</t>
  </si>
  <si>
    <t>Услуги аккредитованного центра сертификации по проведению планового инспекционного контроля сертифицированной продукции</t>
  </si>
  <si>
    <t>Санитарно-эпидемиологическое благополучие населения</t>
  </si>
  <si>
    <t>Приобретение оборудования для проведения радиационного контроля в организации, деятельность которой связана с обращением с техногенными источниками ионизирующего излучения (измерительное, автоматизированные системы, лабораторная аппаратура и т.д.)</t>
  </si>
  <si>
    <t>Приобретение материалов для проведения контроля качества предстерилизационной очистки изделий</t>
  </si>
  <si>
    <t>Приобретение услуг по проведению лабораторных и инструментальных исследований продуктов, приготовляемых блюд, предметов производственного окружения, контактирующих с пищевыми продуктами</t>
  </si>
  <si>
    <t>Оплата государственной пошлины за выдачу судового санитарного свидетельства о праве плавания</t>
  </si>
  <si>
    <t>Оплата услуг по проведению планового целевого контроля судна</t>
  </si>
  <si>
    <t>Приобретение услуг по проведению приемочных инструментальных испытаний вентиляционных установок</t>
  </si>
  <si>
    <t>Приобретение услуг по лабораторному исследованию состояния воздушной среды в помещениях</t>
  </si>
  <si>
    <t>Приобретение услуг по проведению испытаний осветительных установок</t>
  </si>
  <si>
    <t>Приобретение материалов и оборудования для лабораторного контроля партии сырья</t>
  </si>
  <si>
    <t>Приобретение услуг по химическому и бактериологическому исследованию воды</t>
  </si>
  <si>
    <t>Приобретение материалов и оборудования для анализа металлопримесей, удаленных металлоулавливающими электромагнитами</t>
  </si>
  <si>
    <t>Приобретение материалов и оборудования для анализа на содержание йода в соли</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</si>
  <si>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нормативов 532 предельно допустимых выбросов химических, биологических веществ и микроорганизмов в воздух</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</si>
  <si>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проектов санитарно-защитных зон</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</si>
  <si>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условий выполнения работ, связанных с использованием машин, механизмов, установок, устройств и аппаратов, являющихся источниками физических факторов воздействия на человека (шума, вибрации, ультразвуковых, инфразвуковых воздействий, теплового, ионизирующего, неионизирующего и иного излучения)</t>
  </si>
  <si>
    <t>Приобретение оборудования для контроля концентрации озона</t>
  </si>
  <si>
    <t>Приобретение услуг по проведению измерения максимальных разовых концентраций пыли на рабочем месте</t>
  </si>
  <si>
    <t>Приобретение услуг по проведению измерения среднесменных концентраций пыли на рабочем месте</t>
  </si>
  <si>
    <t>Приобретение услуг по проведению измерения концентраций диоксида кремния в витающей пыли на рабочем месте</t>
  </si>
  <si>
    <t>Приобретение услуг по контролю работы стерилизатора (дезкамеры)</t>
  </si>
  <si>
    <t>Приобретение услуг по контролю микроклимат</t>
  </si>
  <si>
    <t>Приобретение услуг по определению класса опасности отходов</t>
  </si>
  <si>
    <t>Приобретение услуг по контролю качества воды водных объектов</t>
  </si>
  <si>
    <t>Приобретение услуг по проведению экспертизы содержания в продукции пестицидов</t>
  </si>
  <si>
    <t>Приобретение услуг по проведению контроля за содержанием остаточных количеств пестицидов в атмосферном воздухе</t>
  </si>
  <si>
    <t>Приобретение услуг по исследованию и оценке электромагнитного поля</t>
  </si>
  <si>
    <t>Приобретение услуг по контролю за качеством бассейновой воды</t>
  </si>
  <si>
    <t>Приобретение услуг по проведению контроля и мониторинга выбросов в атмосферу</t>
  </si>
  <si>
    <t>Приобретение услуг аккредитованных испытательных лабораторий по контролю качества продукта на отдельных этапах производственного процесса биологически активных добавок к пище</t>
  </si>
  <si>
    <t>Приобретение услуг по исследованию воды из ванны бассейна по органолептическим (мутность, цветность, запах) показателям</t>
  </si>
  <si>
    <t>Приобретение услуг по исследованию воды из ванны бассейна на остаточное содержание обеззараживающих реагентов</t>
  </si>
  <si>
    <t>Приобретение услуг по исследованию воды из ванны бассейна по основным микробиологическим показателям</t>
  </si>
  <si>
    <t>Приобретение услуг по исследованию воды из ванны бассейна по паразитологическим показателям</t>
  </si>
  <si>
    <t>Приобретение услуг по исследованию воды из ванны бассейна на содержание формальдегида</t>
  </si>
  <si>
    <t>Приобретение услуг по контролю за параметрами микроклимата (кроме температуры воздуха в залах ванн) в плавательном бассейне</t>
  </si>
  <si>
    <t>Приобретение услуг по контролю за параметрами освещенности</t>
  </si>
  <si>
    <t>Приобретение услуг по измерению содержания вредных веществ в воздухе рабочей зоны</t>
  </si>
  <si>
    <t>Приобретение услуг по исследованию продукции на листерии</t>
  </si>
  <si>
    <t>Приобретение услуг по исследованию смывов на листерии</t>
  </si>
  <si>
    <t>Приобретение услуг по проведению бактериологического анализа воды</t>
  </si>
  <si>
    <t>Приобретение услуг по исследованию продукции на сальмонеллы</t>
  </si>
  <si>
    <t>Приобретение услуг по исследованию смывов на сальмонеллы</t>
  </si>
  <si>
    <t>Приобретение услуг по бактериологическому и химическому исследованию воды</t>
  </si>
  <si>
    <t>Приобретение услуг по микробиологическому исследованию производственных смывов</t>
  </si>
  <si>
    <t>Приобретение услуг по бактериологическому и биохимическому исследованию мяса</t>
  </si>
  <si>
    <t>Приобретение услуг по измерению шума и вибрации (на рабочем месте, на одном источнике)</t>
  </si>
  <si>
    <t>Приобретение услуг по измерению шума и вибрации (в помещении)</t>
  </si>
  <si>
    <t>Приобретение услуг по исследованию на легионеллы</t>
  </si>
  <si>
    <t>Приобретение услуг по микробиологическому контролю качества пищевой продукции, готовых блюд</t>
  </si>
  <si>
    <t>Приобретение услуг по проведению микробиологических анализов воздуха и стен камер технологического цеха</t>
  </si>
  <si>
    <t>Приобретение услуг по микробиологическому исследованию на промышленную стерильность</t>
  </si>
  <si>
    <t>Приобретение услуг по контролю концентрации моющих и дезинфицирующих средств</t>
  </si>
  <si>
    <t>Приобретение услуг по контролю состояния дрожжей</t>
  </si>
  <si>
    <t>Приобретение услуг по химическому исследованию воды на остаточное содержание хлора</t>
  </si>
  <si>
    <t>Приобретение услуг по химическому исследованию воды</t>
  </si>
  <si>
    <t>Приобретение услуг дозиметрического контроля лазерного излучения</t>
  </si>
  <si>
    <t>Приобретение услуг по измерению локальной вибрации</t>
  </si>
  <si>
    <t>Приобретение услуг по измерению шума (в помещении)</t>
  </si>
  <si>
    <t>Приобретение услуг по исследованию овощей, фруктов, инвентаря, тары, оборудования на наличие возбудителей иерсиниозов</t>
  </si>
  <si>
    <t>Приобретение услуг по исследованию грызунов на наличие возбудителей иерсиниозов</t>
  </si>
  <si>
    <t>Приобретение услуг по микробиологическому исследованию смывов на БГКП (экспресс-метод)</t>
  </si>
  <si>
    <t>Приобретение услуг по исследованию поверхностной радиоактивной загрязненности</t>
  </si>
  <si>
    <t>Приобретение услуг по проведению аттестации</t>
  </si>
  <si>
    <t>Приобретение оборудования для непрерывного учета и регистрации температурного режима</t>
  </si>
  <si>
    <t>Приобретение оборудования и материалов для производственного контроля</t>
  </si>
  <si>
    <t>Приобретение услуг по проведению лабораторного контроля за уровнем содержания вредных веществ в почве</t>
  </si>
  <si>
    <t>Приобретение услуг по проведению лабораторного контроля за уровнем содержания вредных веществ в отходах</t>
  </si>
  <si>
    <t>Приобретение услуг по проведению мониторинга состояния почвы, контроля за уровнем содержания вредных веществ в почве</t>
  </si>
  <si>
    <t>Приобретение услуг по проведению контроля и мониторинга выбросов в атмосферу (за год)</t>
  </si>
  <si>
    <t>Приобретение услуг по проведению лабораторного контроля фракционного, морфологического и химического состава отходов</t>
  </si>
  <si>
    <t>Приобретение услуг лабораторной проверки растительного масла</t>
  </si>
  <si>
    <t>Приобретение услуг по проведению лабораторных исследований качества атмосферного воздуха населенных пунктов в зоне влияния выбросов объекта (за год)</t>
  </si>
  <si>
    <t>Приобретение услуг по микробиологическому и паразитологическому исследованию смывов (экспресс-метод)</t>
  </si>
  <si>
    <t>Приобретение услуг по лабораторному контролю за влиянием хозяйственной деятельности на качество подземных вод</t>
  </si>
  <si>
    <t>Приобретение оборудования и материалов для выполнения лабораторного контроля за соответствием полимерных материалов, предназначенных для использования в строительстве, гигиеническим требованиям и выполнением санитарных правил</t>
  </si>
  <si>
    <t>Приобретение оборудования и материалов для измерения температуры и относительной влажности</t>
  </si>
  <si>
    <t>Приобретение услуг по измерению вибрации на рабочем месте</t>
  </si>
  <si>
    <t>Приобретение услуг по измерению содержания витамина С в готовом блюде</t>
  </si>
  <si>
    <t>Приобретение оборудования и материалов для лабораторного исследования калорийности, выхода блюд и соответствия химического состава блюд рецептуре</t>
  </si>
  <si>
    <t>Приобретение оборудования и материалов для контроля надежности блокирующих устройств системы перекрытия окна для выхода излучений</t>
  </si>
  <si>
    <t>Приобретение универсальной индикаторной бумаги для контроля остаточных количеств моюще-дезинфицирующих средств</t>
  </si>
  <si>
    <t>Приобретение услуг по проверке качества молока на плотность, кислотность, степень чистоты, жир</t>
  </si>
  <si>
    <t>Приобретение услуг по проверке качества молока по бактериальной обсемененности</t>
  </si>
  <si>
    <t>Приобретение услуг по лабораторной проверке качества смазочно- охлаждающих жидкостей и технологических смазок</t>
  </si>
  <si>
    <t>Приобретение услуг по лабораторной проверке биостойкости смазочно-охлаждающих жидкостей</t>
  </si>
  <si>
    <t>Приобретение услуг по бактериологическому исследованию кожи на отсутствие плазмокоагулирующего стафилококка</t>
  </si>
  <si>
    <t>Приобретение термографа</t>
  </si>
  <si>
    <t>Приобретение оборудования для обследования срезов соединительных швов банок</t>
  </si>
  <si>
    <t>Приобретение оборудования для непрерывного контроля за содержанием вредных веществ в воздухе рабочей зоны</t>
  </si>
  <si>
    <t>Приобретение услуг по проведению дозиметрических измерений на установке с НРИ (низкоэнергетическим рентгеновским излучением)</t>
  </si>
  <si>
    <t>Приобретение услуг по проведению измерения содержания в воздухе оксидов азота и оксида углерода</t>
  </si>
  <si>
    <t>Общественное питание</t>
  </si>
  <si>
    <t>Проведение двухразового ежедневного осмотра сотрудника на предмет наличия внешне проявляемых заболеваний по договору с медицинским учреждением без применения специальных средств и анализов</t>
  </si>
  <si>
    <t>Информация и информатизация</t>
  </si>
  <si>
    <t>Настройка рабочего места для КЭП</t>
  </si>
  <si>
    <t>Сфера</t>
  </si>
  <si>
    <t xml:space="preserve">Наименование совокупности (группы) объекта расчета, </t>
  </si>
  <si>
    <t>Количество</t>
  </si>
  <si>
    <t>Столовые, закусочные - количество,единиц</t>
  </si>
  <si>
    <t>Столовые, закусочные - посадочных мест, единиц</t>
  </si>
  <si>
    <t>Столовые, закусочные - площадь зала обслуживания, кв. м</t>
  </si>
  <si>
    <t>Столовые, находящиеся на балансе учебных заведений, организаций, промышленных предприятий - количество,единиц</t>
  </si>
  <si>
    <t>Столовые, находящиеся на балансе учебных заведений, организаций, промышленных предприятий - посадочных мест, единиц</t>
  </si>
  <si>
    <t>Столовые, находящиеся на балансе учебных заведений, организаций, промышленных предприятий - площадь зала обслуживания, кв. м</t>
  </si>
  <si>
    <t>Рестораны, кафе, бары - количество,единиц</t>
  </si>
  <si>
    <t>Рестораны, кафе, бары - посадочных мест, единиц</t>
  </si>
  <si>
    <t>Рестораны, кафе, бары - площадь зала обслуживания, кв. м</t>
  </si>
  <si>
    <t>Число туроператоров, внесенных в течение года в единый реестр туроператоров</t>
  </si>
  <si>
    <t>неизвестно</t>
  </si>
  <si>
    <t>Пример: из калькулятора издержек regulation.gov.ru</t>
  </si>
  <si>
    <t>Число туроператоров, сведения о которых в едином реестре туроператоров были изменены (общее число уведомлений об изменении сведений о туроператоре)</t>
  </si>
  <si>
    <t>Число туроператоров, получивших финансовое обеспечение на новый срок</t>
  </si>
  <si>
    <t>Число гостиниц и иных средств размещения, принадлежащих (эксплуатируемых) СПД, которым присвоена категория</t>
  </si>
  <si>
    <t>Число туроператоров, применяющих упрощенную систему налогообложения, получивших финансовое обеспечение на новый срок</t>
  </si>
  <si>
    <t>Транспорт</t>
  </si>
  <si>
    <t>Число организации осуществляющих деятельность по перевозкам воздушным транспортом пассажиров и грузов</t>
  </si>
  <si>
    <t>Форма предоставления сведений для проведения категорирования объектов транспортной инфраструктуры автомобильного транспорта</t>
  </si>
  <si>
    <t>Сопроводительное письмо по объекту транспортной инфраструктуры</t>
  </si>
  <si>
    <t>Заверенная подписью и печатью субъекта транспортной инфраструктуры ксерокопия свидетельства о государственной регистрации права на здание и территорию объекта транспортной инфраструктуры</t>
  </si>
  <si>
    <t>Выписка из кадастрового паспорта на земельный участок объекта транспортной инфраструктуры</t>
  </si>
  <si>
    <t>Заверенные подписью и печатью субъекта транспортной инфраструктуры ксерокопии паспортов транспортных средств</t>
  </si>
  <si>
    <t>Передача сведений по перевозкам пассажиров, включая персональные данные о пассажирах и персонале (экипаже) транспортных средств</t>
  </si>
  <si>
    <t>Заявление о регистрации</t>
  </si>
  <si>
    <t>Заключение органа государственного транспортного контроля</t>
  </si>
  <si>
    <t>Заявления владельца остановочного пункта о выдаче данного заключения</t>
  </si>
  <si>
    <t>Копирование документов</t>
  </si>
  <si>
    <t>Реализация планов обеспечения транспортной безопасности объектов транспортной инфраструктуры или транспортных средств</t>
  </si>
  <si>
    <t>Аттестация исполнительных руководителей и специалистов проводится во всех организациях и (или) их подразделениях, осуществляющих перевозку пассажиров и грузов</t>
  </si>
  <si>
    <t>Форма предоставления сведений для проведения категорирования транспортных средств (автобусов) автомобильного транспорта</t>
  </si>
  <si>
    <t>Сопроводительное письмо по транспортному средству</t>
  </si>
  <si>
    <t>Отчет об осуществлении регулярных перевозок</t>
  </si>
  <si>
    <t>Оценка уязвимости объектов транспортной инфраструктуры и транспортных средств</t>
  </si>
  <si>
    <t>Разработка планов обеспечения транспортной безопасности объектов транспортной инфраструктуры и  транспортных средств</t>
  </si>
  <si>
    <t>Группы действий для типовых операций</t>
  </si>
  <si>
    <t>Размещение информации об организации, продукции, работах, услугах</t>
  </si>
  <si>
    <t>Среднемесячная номинальная начисленная заработная плата работающих в экономике, в целом по РФ (рубль)</t>
  </si>
  <si>
    <t>Источник: Росстат (ЕМИСС), дата обращения 30.07.2023</t>
  </si>
  <si>
    <t/>
  </si>
  <si>
    <t>2023</t>
  </si>
  <si>
    <t>Количество рабочих дней в Производственном календаре</t>
  </si>
  <si>
    <t>январь</t>
  </si>
  <si>
    <t>февраль</t>
  </si>
  <si>
    <t>март</t>
  </si>
  <si>
    <t>апрель</t>
  </si>
  <si>
    <t>В среднем по всем видам экономической деятельности</t>
  </si>
  <si>
    <t>СЕЛЬСКОЕ, ЛЕСНОЕ ХОЗЯЙСТВО, ОХОТА, РЫБОЛОВСТВО И РЫБОВОДСТВО</t>
  </si>
  <si>
    <t xml:space="preserve">    Растениеводство и животноводство, охота и предоставление соответствующих услуг в этих областях</t>
  </si>
  <si>
    <t xml:space="preserve">        Выращивание однолетних культур</t>
  </si>
  <si>
    <t xml:space="preserve">        Выращивание многолетних культур</t>
  </si>
  <si>
    <t xml:space="preserve">        Выращивание рассады</t>
  </si>
  <si>
    <t xml:space="preserve">        Животноводство</t>
  </si>
  <si>
    <t xml:space="preserve">        Смешанное сельское хозяйство</t>
  </si>
  <si>
    <t xml:space="preserve">        Деятельность вспомогательная в области производства сельскохозяйственных культур и послеуборочной обработки сельхозпродукции</t>
  </si>
  <si>
    <t xml:space="preserve">        Охота, отлов и отстрел диких животных, включая предоставление услуг в этих областях</t>
  </si>
  <si>
    <t xml:space="preserve">    Лесоводство и лесозаготовки</t>
  </si>
  <si>
    <t xml:space="preserve">        Лесоводство и прочая лесохозяйственная деятельность</t>
  </si>
  <si>
    <t xml:space="preserve">        Лесозаготовки</t>
  </si>
  <si>
    <t xml:space="preserve">        Сбор и заготовка пищевых лесных ресурсов, недревесных лесных ресурсов и лекарственных растений</t>
  </si>
  <si>
    <t xml:space="preserve">        Предоставление услуг в области лесоводства и лесозаготовок</t>
  </si>
  <si>
    <t xml:space="preserve">    Рыболовство и рыбоводство</t>
  </si>
  <si>
    <t xml:space="preserve">        Рыболовство</t>
  </si>
  <si>
    <t xml:space="preserve">        Рыбоводство</t>
  </si>
  <si>
    <t>ДОБЫЧА ПОЛЕЗНЫХ ИСКОПАЕМЫХ</t>
  </si>
  <si>
    <t xml:space="preserve">    Добыча угля</t>
  </si>
  <si>
    <t xml:space="preserve">        Добыча и обогащение угля и антрацита</t>
  </si>
  <si>
    <t xml:space="preserve">        Добыча и обогащение бурого угля (лигнита)</t>
  </si>
  <si>
    <t xml:space="preserve">    Добыча нефти и природного газа</t>
  </si>
  <si>
    <t xml:space="preserve">        Добыча нефти и нефтяного (попутного) газа</t>
  </si>
  <si>
    <t xml:space="preserve">        Добыча природного газа и газового конденсата</t>
  </si>
  <si>
    <t xml:space="preserve">    Добыча металлических руд</t>
  </si>
  <si>
    <t xml:space="preserve">        Добыча и обогащение железных руд</t>
  </si>
  <si>
    <t xml:space="preserve">        Добыча руд цветных металлов</t>
  </si>
  <si>
    <t xml:space="preserve">    Добыча прочих полезных ископаемых</t>
  </si>
  <si>
    <t xml:space="preserve">        Добыча камня, песка и глины</t>
  </si>
  <si>
    <t xml:space="preserve">        Добыча полезных ископаемых, не включенных в другие группировки</t>
  </si>
  <si>
    <t xml:space="preserve">    Предоставление услуг в области добычи полезных ископаемых</t>
  </si>
  <si>
    <t xml:space="preserve">        Предоставление услуг в области добычи нефти и природного газа</t>
  </si>
  <si>
    <t xml:space="preserve">        Предоставление услуг в других областях добычи полезных ископаемых</t>
  </si>
  <si>
    <t>ОБРАБАТЫВАЮЩИЕ ПРОИЗВОДСТВА</t>
  </si>
  <si>
    <t xml:space="preserve">    Производство пищевых продуктов</t>
  </si>
  <si>
    <t xml:space="preserve">        Переработка и консервирование мяса и мясной пищевой продукции</t>
  </si>
  <si>
    <t xml:space="preserve">        Переработка и консервирование рыбы, ракообразных и моллюсков</t>
  </si>
  <si>
    <t xml:space="preserve">        Переработка и консервирование фруктов и овощей</t>
  </si>
  <si>
    <t xml:space="preserve">        Производство растительных и животных масел и жиров</t>
  </si>
  <si>
    <t xml:space="preserve">        Производство молочной продукции</t>
  </si>
  <si>
    <t xml:space="preserve">        Производство продуктов мукомольной и крупяной промышленности, крахмала и крахмалосодержащих продуктов</t>
  </si>
  <si>
    <t xml:space="preserve">        Производство хлебобулочных и мучных кондитерских изделий</t>
  </si>
  <si>
    <t xml:space="preserve">        Производство прочих пищевых продуктов</t>
  </si>
  <si>
    <t xml:space="preserve">        Производство готовых кормов для животных</t>
  </si>
  <si>
    <t xml:space="preserve">    Производство напитков</t>
  </si>
  <si>
    <t xml:space="preserve">        Производство напитков</t>
  </si>
  <si>
    <t xml:space="preserve">    Производство табачных изделий</t>
  </si>
  <si>
    <t xml:space="preserve">        Производство табачных изделий</t>
  </si>
  <si>
    <t xml:space="preserve">    Производство текстильных изделий</t>
  </si>
  <si>
    <t xml:space="preserve">        Подготовка и прядение текстильных волокон</t>
  </si>
  <si>
    <t xml:space="preserve">        Производство текстильных тканей</t>
  </si>
  <si>
    <t xml:space="preserve">        Отделка тканей и текстильных изделий</t>
  </si>
  <si>
    <t xml:space="preserve">        Производство прочих текстильных изделий</t>
  </si>
  <si>
    <t xml:space="preserve">    Производство одежды</t>
  </si>
  <si>
    <t xml:space="preserve">        Производство одежды, кроме одежды из меха</t>
  </si>
  <si>
    <t xml:space="preserve">        Производство меховых изделий</t>
  </si>
  <si>
    <t xml:space="preserve">        Производство вязаных и трикотажных изделий одежды</t>
  </si>
  <si>
    <t xml:space="preserve">    Производство кожи и изделий из кожи</t>
  </si>
  <si>
    <t xml:space="preserve">        Дубление и отделка кожи, производство чемоданов, сумок, шорно-седельных изделий из кожи; выделка и крашение меха</t>
  </si>
  <si>
    <t xml:space="preserve">        Производство обуви</t>
  </si>
  <si>
    <t xml:space="preserve">    Обработка древесины и производство изделий из дерева и пробки, кроме мебели, производство изделий из соломки и материалов для плетения</t>
  </si>
  <si>
    <t xml:space="preserve">        Распиловка и строгание древесины</t>
  </si>
  <si>
    <t xml:space="preserve">        Производство изделий из дерева, пробки, соломки и материалов для плетения</t>
  </si>
  <si>
    <t xml:space="preserve">    Производство бумаги и бумажных изделий</t>
  </si>
  <si>
    <t xml:space="preserve">        Производство целлюлозы, древесной массы, бумаги и картона</t>
  </si>
  <si>
    <t xml:space="preserve">        Производство изделий из бумаги и картона</t>
  </si>
  <si>
    <t xml:space="preserve">    Деятельность полиграфическая и копирование носителей информации</t>
  </si>
  <si>
    <t xml:space="preserve">        Деятельность полиграфическая и предоставление услуг в этой области</t>
  </si>
  <si>
    <t xml:space="preserve">        Копирование записанных носителей информации</t>
  </si>
  <si>
    <t xml:space="preserve">    Производство кокса и нефтепродуктов</t>
  </si>
  <si>
    <t xml:space="preserve">        Производство кокса</t>
  </si>
  <si>
    <t xml:space="preserve">        Производство нефтепродуктов</t>
  </si>
  <si>
    <t xml:space="preserve">        Агломерация угля, антрацита и бурого угля (лигнита) и производство термоуглей</t>
  </si>
  <si>
    <t xml:space="preserve">    Производство химических веществ и химических продуктов</t>
  </si>
  <si>
    <t xml:space="preserve">        Производство основных химических веществ, удобрений и азотных соединений, пластмасс и синтетического каучука в первичных формах</t>
  </si>
  <si>
    <t xml:space="preserve">        Производство пестицидов и прочих агрохимических продуктов</t>
  </si>
  <si>
    <t xml:space="preserve">        Производство красок, лаков и аналогичных материалов для нанесения покрытий, полиграфических красок и мастик</t>
  </si>
  <si>
    <t xml:space="preserve">        Производство мыла и моющих, чистящих и полирующих средств; парфюмерных и косметических средств</t>
  </si>
  <si>
    <t xml:space="preserve">        Производство прочих химических продуктов</t>
  </si>
  <si>
    <t xml:space="preserve">        Производство химических волокон</t>
  </si>
  <si>
    <t xml:space="preserve">    Производство лекарственных средств и материалов, применяемых в медицинских целях и ветеринарии</t>
  </si>
  <si>
    <t xml:space="preserve">        Производство фармацевтических субстанций</t>
  </si>
  <si>
    <t xml:space="preserve">        Производство лекарственных препаратов и материалов, применяемых в медицинских целях и ветеринарии</t>
  </si>
  <si>
    <t xml:space="preserve">    Производство резиновых и пластмассовых изделий</t>
  </si>
  <si>
    <t xml:space="preserve">        Производство резиновых изделий</t>
  </si>
  <si>
    <t xml:space="preserve">        Производство изделий из пластмасс</t>
  </si>
  <si>
    <t xml:space="preserve">    Производство прочей неметаллической минеральной продукции</t>
  </si>
  <si>
    <t xml:space="preserve">        Производство стекла и изделий из стекла</t>
  </si>
  <si>
    <t xml:space="preserve">        Производство огнеупорных изделий</t>
  </si>
  <si>
    <t xml:space="preserve">        Производство строительных керамических материалов</t>
  </si>
  <si>
    <t xml:space="preserve">        Производство прочих фарфоровых и керамических изделий</t>
  </si>
  <si>
    <t xml:space="preserve">        Производство цемента, извести и гипса</t>
  </si>
  <si>
    <t xml:space="preserve">        Производство изделий из бетона, цемента и гипса</t>
  </si>
  <si>
    <t xml:space="preserve">        Резка, обработка и отделка камня</t>
  </si>
  <si>
    <t xml:space="preserve">        Производство абразивных и неметаллических минеральных изделий, не включенных в другие группировки</t>
  </si>
  <si>
    <t xml:space="preserve">    Производство металлургическое</t>
  </si>
  <si>
    <t xml:space="preserve">        Производство чугуна, стали и ферросплавов</t>
  </si>
  <si>
    <t xml:space="preserve">        Производство стальных труб, полых профилей и фитингов</t>
  </si>
  <si>
    <t xml:space="preserve">        Производство прочих стальных изделий первичной обработкой</t>
  </si>
  <si>
    <t xml:space="preserve">        Производство основных драгоценных металлов и прочих цветных металлов, производство ядерного топлива</t>
  </si>
  <si>
    <t xml:space="preserve">        Литье металлов</t>
  </si>
  <si>
    <t xml:space="preserve">    Производство готовых металлических изделий, кроме машин и оборудования</t>
  </si>
  <si>
    <t xml:space="preserve">        Производство строительных металлических конструкций и изделий</t>
  </si>
  <si>
    <t xml:space="preserve">        Производство металлических цистерн, резервуаров и прочих емкостей</t>
  </si>
  <si>
    <t xml:space="preserve">        Производство паровых котлов, кроме котлов центрального отопления</t>
  </si>
  <si>
    <t xml:space="preserve">        Ковка, прессование, штамповка и профилирование; изготовление изделий методом порошковой металлургии</t>
  </si>
  <si>
    <t xml:space="preserve">        Обработка металлов и нанесение покрытий на металлы; механическая обработка металлов</t>
  </si>
  <si>
    <t xml:space="preserve">        Производство ножевых изделий и столовых приборов, инструментов и универсальных скобяных изделий</t>
  </si>
  <si>
    <t xml:space="preserve">    Производство компьютеров, электронных и оптических изделий</t>
  </si>
  <si>
    <t xml:space="preserve">        Производство элементов электронной аппаратуры и печатных схем (плат)</t>
  </si>
  <si>
    <t xml:space="preserve">        Производство компьютеров и периферийного оборудования</t>
  </si>
  <si>
    <t xml:space="preserve">        Производство коммуникационного оборудования</t>
  </si>
  <si>
    <t xml:space="preserve">        Производство бытовой электроники</t>
  </si>
  <si>
    <t xml:space="preserve">        Производство контрольно-измерительных и навигационных приборов и аппаратов; производство часов</t>
  </si>
  <si>
    <t xml:space="preserve">        Производство облучающего и электротерапевтического оборудования, применяемого в медицинских целях</t>
  </si>
  <si>
    <t xml:space="preserve">        Производство оптических приборов, фото- и кинооборудования</t>
  </si>
  <si>
    <t xml:space="preserve">        Производство незаписанных магнитных и оптических технических носителей информации</t>
  </si>
  <si>
    <t xml:space="preserve">    Производство электрического оборудования</t>
  </si>
  <si>
    <t xml:space="preserve">        Производство электродвигателей, генераторов, трансформаторов и распределительных устройств, а также контрольно-измерительной аппаратуры</t>
  </si>
  <si>
    <t xml:space="preserve">        Производство электрических аккумуляторов и аккумуляторных батарей</t>
  </si>
  <si>
    <t xml:space="preserve">        Производство кабелей и кабельной арматуры</t>
  </si>
  <si>
    <t xml:space="preserve">        Производство электрических ламп и осветительного оборудования</t>
  </si>
  <si>
    <t xml:space="preserve">        Производство бытовых приборов</t>
  </si>
  <si>
    <t xml:space="preserve">        Производство прочего электрического оборудования</t>
  </si>
  <si>
    <t xml:space="preserve">    Производство машин и оборудования, не включенных в другие группировки</t>
  </si>
  <si>
    <t xml:space="preserve">        Производство машин и оборудования общего назначения</t>
  </si>
  <si>
    <t xml:space="preserve">        Производство прочих машин и оборудования общего назначения</t>
  </si>
  <si>
    <t xml:space="preserve">        Производство машин и оборудования для сельского и лесного хозяйства</t>
  </si>
  <si>
    <t xml:space="preserve">        Производство станков, машин и оборудования для обработки металлов и прочих твердых материалов</t>
  </si>
  <si>
    <t xml:space="preserve">        Производство прочих машин специального назначения</t>
  </si>
  <si>
    <t xml:space="preserve">    Производство автотранспортных средств, прицепов и полуприцепов</t>
  </si>
  <si>
    <t xml:space="preserve">        Производство автотранспортных средств</t>
  </si>
  <si>
    <t xml:space="preserve">        Производство кузовов для автотранспортных средств; производство прицепов и полуприцепов</t>
  </si>
  <si>
    <t xml:space="preserve">        Производство комплектующих и принадлежностей для автотранспортных средств</t>
  </si>
  <si>
    <t xml:space="preserve">    Производство прочих транспортных средств и оборудования</t>
  </si>
  <si>
    <t xml:space="preserve">        Производство железнодорожных локомотивов и подвижного состава</t>
  </si>
  <si>
    <t xml:space="preserve">        Производство летательных аппаратов, включая космические, и соответствующего оборудования</t>
  </si>
  <si>
    <t xml:space="preserve">        Производство транспортных средств и оборудования, не включенных в другие группировки</t>
  </si>
  <si>
    <t xml:space="preserve">    Производство мебели</t>
  </si>
  <si>
    <t xml:space="preserve">        Производство мебели</t>
  </si>
  <si>
    <t xml:space="preserve">    Производство прочих готовых изделий</t>
  </si>
  <si>
    <t xml:space="preserve">        Производство ювелирных изделий, бижутерии и подобных товаров</t>
  </si>
  <si>
    <t xml:space="preserve">        Производство музыкальных инструментов</t>
  </si>
  <si>
    <t xml:space="preserve">        Производство спортивных товаров</t>
  </si>
  <si>
    <t xml:space="preserve">        Производство игр и игрушек</t>
  </si>
  <si>
    <t xml:space="preserve">        Производство медицинских инструментов и оборудования</t>
  </si>
  <si>
    <t xml:space="preserve">        Производство изделий, не включенных в другие группировки</t>
  </si>
  <si>
    <t xml:space="preserve">    Ремонт и монтаж машин и оборудования</t>
  </si>
  <si>
    <t xml:space="preserve">        Ремонт и монтаж металлических изделий, машин и оборудования</t>
  </si>
  <si>
    <t xml:space="preserve">        Монтаж промышленных машин и оборудования</t>
  </si>
  <si>
    <t>ОБЕСПЕЧЕНИЕ ЭЛЕКТРИЧЕСКОЙ ЭНЕРГИЕЙ, ГАЗОМ И ПАРОМ; КОНДИЦИОНИРОВАНИЕ ВОЗДУХА</t>
  </si>
  <si>
    <t xml:space="preserve">    Обеспечение электрической энергией, газом и паром; кондиционирование воздуха</t>
  </si>
  <si>
    <t xml:space="preserve">        Производство, передача и распределение электроэнергии</t>
  </si>
  <si>
    <t xml:space="preserve">        Производство и распределение газообразного топлива</t>
  </si>
  <si>
    <t xml:space="preserve">        Производство, передача и распределение пара и горячей воды; кондиционирование воздуха</t>
  </si>
  <si>
    <t>ВОДОСНАБЖЕНИЕ; ВОДООТВЕДЕНИЕ, ОРГАНИЗАЦИЯ СБОРА И УТИЛИЗАЦИИ ОТХОДОВ, ДЕЯТЕЛЬНОСТЬ ПО ЛИКВИДАЦИИ ЗАГРЯЗНЕНИЙ</t>
  </si>
  <si>
    <t xml:space="preserve">    Забор, очистка и распределение воды</t>
  </si>
  <si>
    <t xml:space="preserve">        Забор, очистка и распределение воды</t>
  </si>
  <si>
    <t xml:space="preserve">    Сбор и обработка сточных вод</t>
  </si>
  <si>
    <t xml:space="preserve">        Сбор и обработка сточных вод</t>
  </si>
  <si>
    <t xml:space="preserve">    Сбор, обработка и утилизация отходов; обработка вторичного сырья</t>
  </si>
  <si>
    <t xml:space="preserve">        Сбор отходов</t>
  </si>
  <si>
    <t xml:space="preserve">        Обработка и утилизация отходов</t>
  </si>
  <si>
    <t xml:space="preserve">        Деятельность по обработке вторичного сырья</t>
  </si>
  <si>
    <t xml:space="preserve">    Предоставление услуг в области ликвидации последствий загрязнений и прочих услуг, связанных с удалением отходов</t>
  </si>
  <si>
    <t xml:space="preserve">        Предоставление услуг в области ликвидации последствий загрязнений и прочих услуг, связанных с удалением отходов</t>
  </si>
  <si>
    <t>СТРОИТЕЛЬСТВО</t>
  </si>
  <si>
    <t xml:space="preserve">    Строительство зданий</t>
  </si>
  <si>
    <t xml:space="preserve">        Разработка строительных проектов</t>
  </si>
  <si>
    <t xml:space="preserve">        Строительство жилых и нежилых зданий</t>
  </si>
  <si>
    <t xml:space="preserve">    Строительство инженерных сооружений</t>
  </si>
  <si>
    <t xml:space="preserve">        Строительство автомобильных и железных дорог</t>
  </si>
  <si>
    <t xml:space="preserve">        Строительство инженерных коммуникаций</t>
  </si>
  <si>
    <t xml:space="preserve">        Строительство прочих инженерных сооружений</t>
  </si>
  <si>
    <t xml:space="preserve">    Работы строительные специализированные</t>
  </si>
  <si>
    <t xml:space="preserve">        Разборка и снос зданий, подготовка строительного участка</t>
  </si>
  <si>
    <t xml:space="preserve">        Производство электромонтажных, санитарно-технических и прочих строительно-монтажных работ</t>
  </si>
  <si>
    <t xml:space="preserve">        Работы строительные отделочные</t>
  </si>
  <si>
    <t xml:space="preserve">        Работы строительные специализированные прочие</t>
  </si>
  <si>
    <t>ТОРГОВЛЯ ОПТОВАЯ И РОЗНИЧНАЯ; РЕМОНТ АВТОТРАНСПОРТНЫХ СРЕДСТВ И МОТОЦИКЛОВ</t>
  </si>
  <si>
    <t xml:space="preserve">    Торговля оптовая и розничная автотранспортными средствами и мотоциклами и их ремонт</t>
  </si>
  <si>
    <t xml:space="preserve">        Торговля автотранспортными средствами</t>
  </si>
  <si>
    <t xml:space="preserve">        Техническое обслуживание и ремонт автотранспортных средств</t>
  </si>
  <si>
    <t xml:space="preserve">        Торговля автомобильными деталями, узлами и принадлежностями</t>
  </si>
  <si>
    <t xml:space="preserve">        Торговля мотоциклами, их деталями, узлами и принадлежностями; техническое обслуживание и ремонт мотоциклов</t>
  </si>
  <si>
    <t xml:space="preserve">    Торговля оптовая, кроме оптовой торговли автотранспортными средствами и мотоциклами</t>
  </si>
  <si>
    <t xml:space="preserve">        Торговля оптовая за вознаграждение или на договорной основе</t>
  </si>
  <si>
    <t xml:space="preserve">        Торговля оптовая сельскохозяйственным сырьем и живыми животными</t>
  </si>
  <si>
    <t xml:space="preserve">        Торговля оптовая пищевыми продуктами, напитками и табачными изделиями</t>
  </si>
  <si>
    <t xml:space="preserve">        Торговля оптовая непродовольственными потребительскими товарами</t>
  </si>
  <si>
    <t xml:space="preserve">        Торговля оптовая информационным и коммуникационным оборудованием</t>
  </si>
  <si>
    <t xml:space="preserve">        Торговля оптовая прочими машинами, оборудованием и принадлежностями</t>
  </si>
  <si>
    <t xml:space="preserve">        Торговля оптовая специализированная прочая</t>
  </si>
  <si>
    <t xml:space="preserve">        Торговля оптовая неспециализированная</t>
  </si>
  <si>
    <t xml:space="preserve">    Торговля розничная, кроме торговли автотранспортными средствами и мотоциклами</t>
  </si>
  <si>
    <t xml:space="preserve">        Торговля розничная в неспециализированных магазинах</t>
  </si>
  <si>
    <t xml:space="preserve">        Торговля розничная пищевыми продуктами, напитками и табачными изделиями в специализированных магазинах</t>
  </si>
  <si>
    <t xml:space="preserve">        Торговля розничная моторным топливом в специализированных магазинах</t>
  </si>
  <si>
    <t xml:space="preserve">        Торговля розничная информационным и коммуникационным оборудованием в специализированных магазинах</t>
  </si>
  <si>
    <t xml:space="preserve">        Торговля розничная прочими бытовыми изделиями в специализированных магазинах</t>
  </si>
  <si>
    <t xml:space="preserve">        Торговля розничная товарами культурно-развлекательного назначения в специализированных магазинах</t>
  </si>
  <si>
    <t xml:space="preserve">        Торговля розничная прочими товарами в специализированных магазинах</t>
  </si>
  <si>
    <t xml:space="preserve">        Торговля розничная в нестационарных торговых объектах и на рынках</t>
  </si>
  <si>
    <t xml:space="preserve">        Торговля розничная вне магазинов, палаток, рынков</t>
  </si>
  <si>
    <t>ТРАНСПОРТИРОВКА И ХРАНЕНИЕ</t>
  </si>
  <si>
    <t xml:space="preserve">    Деятельность сухопутного и трубопроводного транспорта</t>
  </si>
  <si>
    <t xml:space="preserve">        Деятельность железнодорожного транспорта: междугородные и международные пассажирские перевозки</t>
  </si>
  <si>
    <t xml:space="preserve">        Деятельность железнодорожного транспорта: грузовые перевозки</t>
  </si>
  <si>
    <t xml:space="preserve">        Деятельность прочего сухопутного пассажирского транспорта</t>
  </si>
  <si>
    <t xml:space="preserve">        Деятельность автомобильного грузового транспорта и услуги по перевозкам</t>
  </si>
  <si>
    <t xml:space="preserve">        Деятельность трубопроводного транспорта</t>
  </si>
  <si>
    <t xml:space="preserve">    Деятельность водного транспорта</t>
  </si>
  <si>
    <t xml:space="preserve">        Деятельность морского пассажирского транспорта</t>
  </si>
  <si>
    <t xml:space="preserve">        Деятельность морского грузового транспорта</t>
  </si>
  <si>
    <t xml:space="preserve">        Деятельность внутреннего водного пассажирского транспорта</t>
  </si>
  <si>
    <t xml:space="preserve">        Деятельность внутреннего водного грузового транспорта</t>
  </si>
  <si>
    <t xml:space="preserve">    Деятельность воздушного и космического транспорта</t>
  </si>
  <si>
    <t xml:space="preserve">        Деятельность пассажирского воздушного транспорта</t>
  </si>
  <si>
    <t xml:space="preserve">        Деятельность грузового воздушного транспорта и космического транспорта</t>
  </si>
  <si>
    <t xml:space="preserve">    Складское хозяйство и вспомогательная транспортная деятельность</t>
  </si>
  <si>
    <t xml:space="preserve">        Деятельность по складированию и хранению</t>
  </si>
  <si>
    <t xml:space="preserve">        Деятельность транспортная вспомогательная</t>
  </si>
  <si>
    <t xml:space="preserve">    Деятельность почтовой связи и курьерская деятельность</t>
  </si>
  <si>
    <t xml:space="preserve">        Деятельность почтовой связи общего пользования</t>
  </si>
  <si>
    <t xml:space="preserve">        Деятельность почтовой связи прочая и курьерская деятельность</t>
  </si>
  <si>
    <t>ДЕЯТЕЛЬНОСТЬ ГОСТИНИЦ И ПРЕДПРИЯТИЙ ОБЩЕСТВЕННОГО ПИТАНИЯ</t>
  </si>
  <si>
    <t xml:space="preserve">    Деятельность по предоставлению мест для временного проживания</t>
  </si>
  <si>
    <t xml:space="preserve">        Деятельность гостиниц и прочих мест для временного проживания</t>
  </si>
  <si>
    <t xml:space="preserve">        Деятельность по предоставлению мест для краткосрочного проживания</t>
  </si>
  <si>
    <t xml:space="preserve">        Деятельность по предоставлению мест для временного проживания в кемпингах, жилых автофургонах и туристических автоприцепах</t>
  </si>
  <si>
    <t xml:space="preserve">        Деятельность по предоставлению прочих мест для временного проживания</t>
  </si>
  <si>
    <t xml:space="preserve">    Деятельность по предоставлению продуктов питания и напитков</t>
  </si>
  <si>
    <t xml:space="preserve">        Деятельность ресторанов и услуги по доставке продуктов питания</t>
  </si>
  <si>
    <t xml:space="preserve">        Деятельность предприятий общественного питания по обслуживанию торжественных мероприятий и прочим видам организации питания</t>
  </si>
  <si>
    <t xml:space="preserve">        Подача напитков</t>
  </si>
  <si>
    <t>ДЕЯТЕЛЬНОСТЬ В ОБЛАСТИ ИНФОРМАЦИИ И СВЯЗИ</t>
  </si>
  <si>
    <t xml:space="preserve">    Деятельность издательская</t>
  </si>
  <si>
    <t xml:space="preserve">        Издание книг, периодических публикаций и другие виды издательской деятельности</t>
  </si>
  <si>
    <t xml:space="preserve">        Издание программного обеспечения</t>
  </si>
  <si>
    <t xml:space="preserve">    Производство кинофильмов, видеофильмов и телевизионных программ, издание звукозаписей и нот</t>
  </si>
  <si>
    <t xml:space="preserve">        Производство кинофильмов, видеофильмов и телевизионных программ</t>
  </si>
  <si>
    <t xml:space="preserve">        Деятельность в области звукозаписи и издания музыкальных произведений</t>
  </si>
  <si>
    <t xml:space="preserve">    Деятельность в области телевизионного и радиовещания</t>
  </si>
  <si>
    <t xml:space="preserve">        Деятельность в области радиовещания</t>
  </si>
  <si>
    <t xml:space="preserve">        Деятельность в области телевизионного вещания</t>
  </si>
  <si>
    <t xml:space="preserve">    Деятельность в сфере телекоммуникаций</t>
  </si>
  <si>
    <t xml:space="preserve">        Деятельность в области связи на базе проводных технологий</t>
  </si>
  <si>
    <t xml:space="preserve">        Деятельность в области связи на базе беспроводных технологий</t>
  </si>
  <si>
    <t xml:space="preserve">        Деятельность в области спутниковой связи</t>
  </si>
  <si>
    <t xml:space="preserve">        Деятельность в области телекоммуникаций прочая</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</si>
  <si>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</si>
  <si>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</si>
  <si>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Деятельность в области информационных технологий</t>
  </si>
  <si>
    <t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t>
  </si>
  <si>
    <t xml:space="preserve">        Деятельность в области информационных услуг прочая</t>
  </si>
  <si>
    <t>ДЕЯТЕЛЬНОСТЬ ФИНАНСОВАЯ И СТРАХОВАЯ</t>
  </si>
  <si>
    <t xml:space="preserve">    Деятельность по предоставлению финансовых услуг, кроме услуг по страхованию и пенсионному обеспечению</t>
  </si>
  <si>
    <t xml:space="preserve">        Денежное посредничество</t>
  </si>
  <si>
    <t xml:space="preserve">        Деятельность холдинговых компаний</t>
  </si>
  <si>
    <t xml:space="preserve">        Деятельность инвестиционных фондов и аналогичных финансовых организаций</t>
  </si>
  <si>
    <t xml:space="preserve">        Деятельность по предоставлению прочих финансовых услуг, кроме услуг по страхованию и пенсионному обеспечению</t>
  </si>
  <si>
    <t xml:space="preserve">    Страхование, перестрахование, деятельность негосударственных пенсионных фондов, кроме обязательного социального обеспечения</t>
  </si>
  <si>
    <t xml:space="preserve">        Страхование</t>
  </si>
  <si>
    <t xml:space="preserve">        Перестрахование</t>
  </si>
  <si>
    <t xml:space="preserve">        Деятельность негосударственных пенсионных фондов</t>
  </si>
  <si>
    <t xml:space="preserve">    Деятельность вспомогательная в сфере финансовых услуг и страхования</t>
  </si>
  <si>
    <t xml:space="preserve">        Деятельность вспомогательная в сфере финансовых услуг, кроме страхования и пенсионного обеспечения</t>
  </si>
  <si>
    <t xml:space="preserve">        Деятельность вспомогательная в сфере страхования и пенсионного обеспечения</t>
  </si>
  <si>
    <t xml:space="preserve">        Деятельность по управлению фондами</t>
  </si>
  <si>
    <t>ДЕЯТЕЛЬНОСТЬ ПО ОПЕРАЦИЯМ С НЕДВИЖИМЫМ ИМУЩЕСТВОМ</t>
  </si>
  <si>
    <t xml:space="preserve">    Операции с недвижимым имуществом</t>
  </si>
  <si>
    <t xml:space="preserve">        Покупка и продажа собственного недвижимого имущества</t>
  </si>
  <si>
    <t xml:space="preserve">        Аренда и управление собственным или арендованным недвижимым имуществом</t>
  </si>
  <si>
    <t xml:space="preserve">        Операции с недвижимым имуществом за вознаграждение или на договорной основе</t>
  </si>
  <si>
    <t>ДЕЯТЕЛЬНОСТЬ ПРОФЕССИОНАЛЬНАЯ, НАУЧНАЯ И ТЕХНИЧЕСКАЯ</t>
  </si>
  <si>
    <t xml:space="preserve">    Деятельность в области права и бухгалтерского учета</t>
  </si>
  <si>
    <t xml:space="preserve">        Деятельность в области права</t>
  </si>
  <si>
    <t xml:space="preserve">        Деятельность по оказанию услуг в области бухгалтерского учета, по проведению финансового аудита, по налоговому консультированию</t>
  </si>
  <si>
    <t xml:space="preserve">    Деятельность головных офисов; консультирование по вопросам управления</t>
  </si>
  <si>
    <t xml:space="preserve">        Деятельность головных офисов</t>
  </si>
  <si>
    <t xml:space="preserve">        Консультирование по вопросам управления</t>
  </si>
  <si>
    <t xml:space="preserve">    Деятельность в области архитектуры и инженерно-технического проектирования; технических испытаний, исследований и анализа</t>
  </si>
  <si>
    <t xml:space="preserve">        Деятельность в области архитектуры, инженерных изысканий и предоставление технических консультаций в этих областях</t>
  </si>
  <si>
    <t xml:space="preserve">        Технические испытания, исследования, анализ и сертификация</t>
  </si>
  <si>
    <t xml:space="preserve">    Научные исследования и разработки</t>
  </si>
  <si>
    <t xml:space="preserve">        Научные исследования и разработки в области естественных и технических наук</t>
  </si>
  <si>
    <t xml:space="preserve">        Научные исследования и разработки в области общественных и гуманитарных наук</t>
  </si>
  <si>
    <t xml:space="preserve">    Деятельность рекламная и исследование конъюнктуры рынка</t>
  </si>
  <si>
    <t xml:space="preserve">        Деятельность рекламная</t>
  </si>
  <si>
    <t xml:space="preserve">        Исследование конъюнктуры рынка и изучение общественного мнения</t>
  </si>
  <si>
    <t xml:space="preserve">    Деятельность профессиональная научная и техническая прочая</t>
  </si>
  <si>
    <t xml:space="preserve">        Деятельность специализированная в области дизайна</t>
  </si>
  <si>
    <t xml:space="preserve">        Деятельность в области фотографии</t>
  </si>
  <si>
    <t xml:space="preserve">        Деятельность по письменному и устному переводу</t>
  </si>
  <si>
    <t xml:space="preserve">        Деятельность профессиональная, научная и техническая прочая, не включенная в другие группировки</t>
  </si>
  <si>
    <t xml:space="preserve">    Деятельность ветеринарная</t>
  </si>
  <si>
    <t xml:space="preserve">        Деятельность ветеринарная</t>
  </si>
  <si>
    <t>ДЕЯТЕЛЬНОСТЬ АДМИНИСТРАТИВНАЯ И СОПУТСТВУЮЩИЕ ДОПОЛНИТЕЛЬНЫЕ УСЛУГИ</t>
  </si>
  <si>
    <t xml:space="preserve">    Аренда и лизинг</t>
  </si>
  <si>
    <t xml:space="preserve">        Аренда и лизинг автотранспортных средств</t>
  </si>
  <si>
    <t xml:space="preserve">        Прокат и аренда предметов личного пользования и хозяйственно-бытового назначения</t>
  </si>
  <si>
    <t xml:space="preserve">        Аренда и лизинг прочих машин и оборудования и материальных средств</t>
  </si>
  <si>
    <t xml:space="preserve">        Аренда интеллектуальной собственности и подобной продукции, кроме авторских прав</t>
  </si>
  <si>
    <t xml:space="preserve">    Деятельность по трудоустройству и подбору персонала</t>
  </si>
  <si>
    <t xml:space="preserve">        Деятельность агентств по подбору персонала</t>
  </si>
  <si>
    <t xml:space="preserve">        Деятельность агентств по временному трудоустройству</t>
  </si>
  <si>
    <t xml:space="preserve">        Деятельность по подбору персонала прочая</t>
  </si>
  <si>
    <t xml:space="preserve">    Деятельность туристических агентств и прочих организаций, предоставляющих услуги в сфере туризма</t>
  </si>
  <si>
    <t xml:space="preserve">        Деятельность туристических агентств и туроператоров</t>
  </si>
  <si>
    <t xml:space="preserve">        Услуги по бронированию прочие и сопутствующая деятельность</t>
  </si>
  <si>
    <t xml:space="preserve">    Деятельность по обеспечению безопасности и проведению расследований</t>
  </si>
  <si>
    <t xml:space="preserve">        Деятельность охранных служб, в том числе частных</t>
  </si>
  <si>
    <t xml:space="preserve">        Деятельность систем обеспечения безопасности</t>
  </si>
  <si>
    <t xml:space="preserve">        Деятельность по расследованию</t>
  </si>
  <si>
    <t xml:space="preserve">    Деятельность по обслуживанию зданий и территорий</t>
  </si>
  <si>
    <t xml:space="preserve">        Деятельность по комплексному обслуживанию помещений</t>
  </si>
  <si>
    <t xml:space="preserve">        Деятельность по чистке и уборке</t>
  </si>
  <si>
    <t xml:space="preserve">        Предоставление услуг по благоустройству ландшафта</t>
  </si>
  <si>
    <t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t>
  </si>
  <si>
    <t xml:space="preserve">        Деятельность административно-хозяйственная и вспомогательная деятельность по обеспечению функционирования организации</t>
  </si>
  <si>
    <t xml:space="preserve">        Деятельность центров обработки телефонных вызовов</t>
  </si>
  <si>
    <t xml:space="preserve">        Деятельность по организации конференций и выставок</t>
  </si>
  <si>
    <t xml:space="preserve">        Деятельность по предоставлению вспомогательных услуг для бизнеса, не включенная в другие группировки</t>
  </si>
  <si>
    <t>ГОСУДАРСТВЕННОЕ УПРАВЛЕНИЕ И ОБЕСПЕЧЕНИЕ ВОЕННОЙ БЕЗОПАСНОСТИ; СОЦИАЛЬНОЕ ОБЕСПЕЧЕНИЕ</t>
  </si>
  <si>
    <t xml:space="preserve">    Деятельность органов государственного управления по обеспечению военной безопасности, обязательному социальному обеспечению</t>
  </si>
  <si>
    <t xml:space="preserve">        Деятельность органов государственного управления и местного самоуправления по вопросам общего и социально-экономического характера</t>
  </si>
  <si>
    <t xml:space="preserve">        Предоставление государственных услуг обществу</t>
  </si>
  <si>
    <t xml:space="preserve">        Деятельность в области обязательного социального обеспечения</t>
  </si>
  <si>
    <t>ОБРАЗОВАНИЕ</t>
  </si>
  <si>
    <t xml:space="preserve">    Образование</t>
  </si>
  <si>
    <t xml:space="preserve">        Образование общее</t>
  </si>
  <si>
    <t xml:space="preserve">        Образование профессиональное</t>
  </si>
  <si>
    <t xml:space="preserve">        Обучение профессиональное</t>
  </si>
  <si>
    <t xml:space="preserve">        Образование дополнительное</t>
  </si>
  <si>
    <t>ДЕЯТЕЛЬНОСТЬ В ОБЛАСТИ ЗДРАВООХРАНЕНИЯ И СОЦИАЛЬНЫХ УСЛУГ</t>
  </si>
  <si>
    <t xml:space="preserve">    Деятельность в области здравоохранения</t>
  </si>
  <si>
    <t xml:space="preserve">        Деятельность больничных организаций</t>
  </si>
  <si>
    <t xml:space="preserve">        Медицинская и стоматологическая практика</t>
  </si>
  <si>
    <t xml:space="preserve">        Деятельность в области медицины прочая</t>
  </si>
  <si>
    <t xml:space="preserve">    Деятельность по уходу с обеспечением проживания</t>
  </si>
  <si>
    <t xml:space="preserve">        Деятельность по медицинскому уходу с обеспечением проживания</t>
  </si>
  <si>
    <t xml:space="preserve">        Деятельность по оказанию помощи на дому для лиц с ограниченными возможностями развития, душевнобольным и наркозависимым</t>
  </si>
  <si>
    <t xml:space="preserve">        Деятельность по уходу за престарелыми и инвалидами с обеспечением проживания</t>
  </si>
  <si>
    <t xml:space="preserve">        Деятельность по уходу с обеспечением проживания прочая</t>
  </si>
  <si>
    <t xml:space="preserve">    Предоставление социальных услуг без обеспечения проживания</t>
  </si>
  <si>
    <t xml:space="preserve">        Предоставление социальных услуг без обеспечения проживания престарелым и инвалидам</t>
  </si>
  <si>
    <t xml:space="preserve">        Предоставление прочих социальных услуг без обеспечения проживания</t>
  </si>
  <si>
    <t>ДЕЯТЕЛЬНОСТЬ В ОБЛАСТИ КУЛЬТУРЫ, СПОРТА, ОРГАНИЗАЦИИ ДОСУГА И РАЗВЛЕЧЕНИЙ</t>
  </si>
  <si>
    <t xml:space="preserve">    Деятельность творческая, деятельность в области искусства и организации развлечений</t>
  </si>
  <si>
    <t xml:space="preserve">        Деятельность творческая, деятельность в области искусства и организации развлечений</t>
  </si>
  <si>
    <t xml:space="preserve">    Деятельность библиотек, архивов, музеев и прочих объектов культуры</t>
  </si>
  <si>
    <t xml:space="preserve">        Деятельность библиотек, архивов, музеев и прочих объектов культуры</t>
  </si>
  <si>
    <t xml:space="preserve">    Деятельность по организации и проведению азартных игр и заключению пари, по организации и проведению лотерей</t>
  </si>
  <si>
    <t xml:space="preserve">        Деятельность по организации и проведению азартных игр и заключения пари</t>
  </si>
  <si>
    <t xml:space="preserve">        Деятельность по организации и проведению лотерей</t>
  </si>
  <si>
    <t xml:space="preserve">    Деятельность в области спорта, отдыха и развлечений</t>
  </si>
  <si>
    <t xml:space="preserve">        Деятельность в области спорта</t>
  </si>
  <si>
    <t xml:space="preserve">        Деятельность в области отдыха и развлечений</t>
  </si>
  <si>
    <t>ПРЕДОСТАВЛЕНИЕ ПРОЧИХ ВИДОВ УСЛУГ</t>
  </si>
  <si>
    <t xml:space="preserve">    Деятельность общественных и прочих некоммерческих организаций</t>
  </si>
  <si>
    <t xml:space="preserve">        Деятельность предпринимательских и профессиональных членских некоммерческих организаций</t>
  </si>
  <si>
    <t xml:space="preserve">        Деятельность профессиональных союзов</t>
  </si>
  <si>
    <t xml:space="preserve">        Деятельность прочих общественных и некоммерческих организаций</t>
  </si>
  <si>
    <t xml:space="preserve">    Ремонт компьютеров, предметов личного потребления и хозяйственно-бытового назначения</t>
  </si>
  <si>
    <t xml:space="preserve">        Ремонт компьютеров и коммуникационного оборудования</t>
  </si>
  <si>
    <t xml:space="preserve">        Ремонт предметов личного потребления и хозяйственно-бытового назначения</t>
  </si>
  <si>
    <t xml:space="preserve">    Деятельность по предоставлению прочих персональных услуг</t>
  </si>
  <si>
    <t xml:space="preserve">        Деятельность по предоставлению прочих персональных услуг</t>
  </si>
  <si>
    <t>Защита прав потребителей</t>
  </si>
  <si>
    <t>Источник: справочник "Масштаб" калькулятора издержек regulation.gov.ru</t>
  </si>
  <si>
    <t>Государственный и муниципальный заказ</t>
  </si>
  <si>
    <t>Социальное страхование</t>
  </si>
  <si>
    <t>Труд и занятость</t>
  </si>
  <si>
    <t>Сфера внутренних дел, миграции, контроля за оборотом наркотических средств</t>
  </si>
  <si>
    <t>Культура, туризм, авторское право</t>
  </si>
  <si>
    <t>Природные ресурсы</t>
  </si>
  <si>
    <t>Промышленность, оборонная промышленность</t>
  </si>
  <si>
    <t>Градостроительная деятельность и ЖКХ</t>
  </si>
  <si>
    <t>Налоги, финансовая деятельность</t>
  </si>
  <si>
    <t>Лицензирование, аккредитация</t>
  </si>
  <si>
    <t>Антимонопольное регулирование</t>
  </si>
  <si>
    <t>Обязательная маркировка</t>
  </si>
  <si>
    <t>Издержки соблюдения отдельных требований Роспотребнадзора</t>
  </si>
  <si>
    <t>Плакат "Противопожарный инструктаж"</t>
  </si>
  <si>
    <t>Журнал учёта инструктажей по пожарной безопасности</t>
  </si>
  <si>
    <t>4. Проведение противопожарных инструктажей</t>
  </si>
  <si>
    <t>Технический регламент о требованиях пожарной безопасности</t>
  </si>
  <si>
    <t>Наглядные и учебные пособия по пожарной безопасности</t>
  </si>
  <si>
    <t>3. Поставка пособий и материалов</t>
  </si>
  <si>
    <t>Буклет-памятка «Противопожарный инструктаж»</t>
  </si>
  <si>
    <t>2. Поиск поставщика пособий и материалов</t>
  </si>
  <si>
    <t>1 субъект</t>
  </si>
  <si>
    <t>1. Обучение сотрудника</t>
  </si>
  <si>
    <t>Проведение противопожарных инструктажей (вводный, первичный, повторный)</t>
  </si>
  <si>
    <t>Знак Направляющая стрелка</t>
  </si>
  <si>
    <t>Знак Направляющая стрелка под углом 45°</t>
  </si>
  <si>
    <t>Знак Пожарный кран</t>
  </si>
  <si>
    <t>Знак Пожарная лестница</t>
  </si>
  <si>
    <t>Знак Огнетушитель</t>
  </si>
  <si>
    <t>Знак Телефон для использования при пожаре</t>
  </si>
  <si>
    <t>Знак Место размещения нескольких средств противопожарной защиты</t>
  </si>
  <si>
    <t>Знак Пожарный водоисточник</t>
  </si>
  <si>
    <t>Знак Пожарный сухотрубный стояк</t>
  </si>
  <si>
    <t>4. Распределение знаков по местам</t>
  </si>
  <si>
    <t>Знак Пожарный гидрант</t>
  </si>
  <si>
    <t>3. Поставка знаков</t>
  </si>
  <si>
    <t>Знак Кнопка включения установок (систем) пожарной автоматики</t>
  </si>
  <si>
    <t>2. Поиск поставщика знаков</t>
  </si>
  <si>
    <t>Знак Звуковой оповещатель пожарной тревоги</t>
  </si>
  <si>
    <t>Знаки пожарной безопасности</t>
  </si>
  <si>
    <t>1. Определение типа и количества знаков</t>
  </si>
  <si>
    <t>2. Размещение информации</t>
  </si>
  <si>
    <t>1. Составление и оформление информационной таблички</t>
  </si>
  <si>
    <t>2. Размещение инструкции</t>
  </si>
  <si>
    <t>1. Составление инструкции</t>
  </si>
  <si>
    <t>1. Составление перечня помещений, защищаемых установками противопожарной защиты, с указанием линии связи пожарной сигнализации</t>
  </si>
  <si>
    <t>Размещение пожарной информации</t>
  </si>
  <si>
    <t>Система двусторонней связи зон оповещения с пожарным постом-диспетчерской</t>
  </si>
  <si>
    <t>4. Подключение и настройка средств связи</t>
  </si>
  <si>
    <t>3. Поставка средств связи</t>
  </si>
  <si>
    <t>2. Поиск поставщика средств связи</t>
  </si>
  <si>
    <t>СОУЭ</t>
  </si>
  <si>
    <t>1. Определение типа средств связи</t>
  </si>
  <si>
    <t>Средства связи с помещением пожарного поста в безопасных зонах для маломобильных групп населения.</t>
  </si>
  <si>
    <t>4. Распределение средств защиты по местам</t>
  </si>
  <si>
    <t>3. Поставка средств защиты</t>
  </si>
  <si>
    <t>Контейнер для хранения самоспасателей</t>
  </si>
  <si>
    <t>2. Поиск поставщика средств защиты</t>
  </si>
  <si>
    <t>Средства индивидуальной защиты органов дыхания фильтрующего типа</t>
  </si>
  <si>
    <t>1. Определение типа и количества средств защиты</t>
  </si>
  <si>
    <t>Средства индивидуальной защиты в безопасных зонах для маломобильных групп населения.</t>
  </si>
  <si>
    <t>3. Поставка фонарей</t>
  </si>
  <si>
    <t>2. Поиск поставщика</t>
  </si>
  <si>
    <t>Фонари пожарные ФПС</t>
  </si>
  <si>
    <t>Комплектация пожарного поста</t>
  </si>
  <si>
    <t>1. Определение типа фонаря</t>
  </si>
  <si>
    <t>Обеспечение спецсредствами (фонарь пожарный)</t>
  </si>
  <si>
    <t>Песок</t>
  </si>
  <si>
    <t>Ящик для песка 0,5 куб. метра</t>
  </si>
  <si>
    <t>Лопата совковая</t>
  </si>
  <si>
    <t>Покрывало для изоляции очага возгорания</t>
  </si>
  <si>
    <t>Комплект для резки электропроводов: ножницы, диэлектрические боты и коврик</t>
  </si>
  <si>
    <t>Крюк с деревянной рукояткой</t>
  </si>
  <si>
    <t>Комплектация пожарного щита ЩП-Е</t>
  </si>
  <si>
    <t>Лопата штыковая</t>
  </si>
  <si>
    <t xml:space="preserve">Ведро </t>
  </si>
  <si>
    <t xml:space="preserve">Лом </t>
  </si>
  <si>
    <t>Комплектация пожарного щита ЩП-В</t>
  </si>
  <si>
    <t>Емкость для хранения воды объемом 0,2 куб. метра</t>
  </si>
  <si>
    <t>Ведро (2 шт)</t>
  </si>
  <si>
    <t>3. Закупка и установка оборудования</t>
  </si>
  <si>
    <t>Багор</t>
  </si>
  <si>
    <t>1 щит пожарный</t>
  </si>
  <si>
    <t>1. Определение типа и количества инструмента и инвентаря</t>
  </si>
  <si>
    <t>Комплектация пожарных щитов пожарным инструментом и инвентарем</t>
  </si>
  <si>
    <t>Установка огнетушителей по месту</t>
  </si>
  <si>
    <t>Приемка и оплата приобретения</t>
  </si>
  <si>
    <t>Приобретение огнетушителей</t>
  </si>
  <si>
    <t xml:space="preserve">ОП-4 (предприятия с УАП - 15%) </t>
  </si>
  <si>
    <t>Поиск поставщика</t>
  </si>
  <si>
    <t>ОП-4 (предприятия без УАП - 85%)</t>
  </si>
  <si>
    <t>огнетушители</t>
  </si>
  <si>
    <t>Определение типа и кол-ва огнетушителей</t>
  </si>
  <si>
    <t>Обеспечение предприятий общепита огнетушителями</t>
  </si>
  <si>
    <t>Обеспечение предприятий общепита средствами пожаротушения</t>
  </si>
  <si>
    <t>Выполнение требований по пожарной безопасности</t>
  </si>
  <si>
    <t>Организация приобретения работ, услуг</t>
  </si>
  <si>
    <t xml:space="preserve">Организация приобретения товаров </t>
  </si>
  <si>
    <t xml:space="preserve">Организация приобретения товаров,  работ, услуг для выполнения обязательных требований </t>
  </si>
  <si>
    <t>Операции приобретения (шаблон)</t>
  </si>
  <si>
    <t>828800 - численность работников общепита в 2021г.</t>
  </si>
  <si>
    <t>1 сотрудник</t>
  </si>
  <si>
    <t>190199- численность субъектов</t>
  </si>
  <si>
    <t>2. Заключение договора на оказание услуги (90%)</t>
  </si>
  <si>
    <t>Цена ежедн.осмотра 1 сотр.=0,15. Средн.число сотр. На 1 ОР= 828800/190199=4,36  4,36*0,15=0,654 - цена осмотра за 1 день на 1 ОР</t>
  </si>
  <si>
    <t>Проведение ежедневного медосмотра</t>
  </si>
  <si>
    <t>1. Поиск поставщика услуги без тендерной процедуры</t>
  </si>
  <si>
    <t>2. Найм штатного сотрудника (5%)</t>
  </si>
  <si>
    <t>Медработн. Принят на 0,5 ставки</t>
  </si>
  <si>
    <t>1. Открытие вакансии (Подача заявки в ЦЗН)</t>
  </si>
  <si>
    <t>Росстат</t>
  </si>
  <si>
    <t>1ч-ч: 43593р.*12мес/1973час</t>
  </si>
  <si>
    <t>Курс 36 часов</t>
  </si>
  <si>
    <t>1. Обучение сотрудника (5%)</t>
  </si>
  <si>
    <t xml:space="preserve">Организация проведения медосмотра </t>
  </si>
  <si>
    <t>Санитарные мероприятия</t>
  </si>
  <si>
    <t>Проведение инструктажей</t>
  </si>
  <si>
    <t>Действия с персоналом</t>
  </si>
  <si>
    <t>0,166</t>
  </si>
  <si>
    <t>3. Разработка плана</t>
  </si>
  <si>
    <t>2. Адаптация положений нормы к реальным условиям</t>
  </si>
  <si>
    <t>1. Изучение нормативных документов</t>
  </si>
  <si>
    <r>
      <rPr>
        <b/>
        <sz val="11"/>
        <color theme="1"/>
        <rFont val="Calibri"/>
        <family val="2"/>
        <charset val="204"/>
        <scheme val="minor"/>
      </rPr>
      <t>Разработка плана действий</t>
    </r>
    <r>
      <rPr>
        <sz val="11"/>
        <color theme="1"/>
        <rFont val="Calibri"/>
        <family val="2"/>
        <charset val="204"/>
        <scheme val="minor"/>
      </rPr>
      <t xml:space="preserve"> (для территории с застройкой)</t>
    </r>
  </si>
  <si>
    <r>
      <rPr>
        <b/>
        <sz val="11"/>
        <color theme="1"/>
        <rFont val="Calibri"/>
        <family val="2"/>
        <charset val="204"/>
        <scheme val="minor"/>
      </rPr>
      <t>Разработка планов действий</t>
    </r>
    <r>
      <rPr>
        <sz val="11"/>
        <color theme="1"/>
        <rFont val="Calibri"/>
        <family val="2"/>
        <charset val="204"/>
        <scheme val="minor"/>
      </rPr>
      <t xml:space="preserve"> (для здания)</t>
    </r>
  </si>
  <si>
    <t>1. Изучение нормативных документов.</t>
  </si>
  <si>
    <r>
      <rPr>
        <b/>
        <sz val="11"/>
        <color theme="1"/>
        <rFont val="Calibri"/>
        <family val="2"/>
        <charset val="204"/>
        <scheme val="minor"/>
      </rPr>
      <t>Разработка планов</t>
    </r>
    <r>
      <rPr>
        <sz val="11"/>
        <color theme="1"/>
        <rFont val="Calibri"/>
        <family val="2"/>
        <charset val="204"/>
        <scheme val="minor"/>
      </rPr>
      <t xml:space="preserve"> действий(для помещения)</t>
    </r>
  </si>
  <si>
    <t>Разработка планов действий в месте размещения субъекта</t>
  </si>
  <si>
    <t>3. Разработка инструкции</t>
  </si>
  <si>
    <t>1. Изучение нормативных документов (более 11 листов)</t>
  </si>
  <si>
    <r>
      <rPr>
        <b/>
        <sz val="11"/>
        <color theme="1"/>
        <rFont val="Calibri"/>
        <family val="2"/>
        <charset val="204"/>
        <scheme val="minor"/>
      </rPr>
      <t>Разработка инструкции</t>
    </r>
    <r>
      <rPr>
        <sz val="11"/>
        <color theme="1"/>
        <rFont val="Calibri"/>
        <family val="2"/>
        <charset val="204"/>
        <scheme val="minor"/>
      </rPr>
      <t xml:space="preserve"> (сложная норма)</t>
    </r>
  </si>
  <si>
    <t>1. Изучение нормативных документов (6-10 листов)</t>
  </si>
  <si>
    <r>
      <rPr>
        <b/>
        <sz val="11"/>
        <color theme="1"/>
        <rFont val="Calibri"/>
        <family val="2"/>
        <charset val="204"/>
        <scheme val="minor"/>
      </rPr>
      <t>Разработка инструкции</t>
    </r>
    <r>
      <rPr>
        <sz val="11"/>
        <color theme="1"/>
        <rFont val="Calibri"/>
        <family val="2"/>
        <charset val="204"/>
        <scheme val="minor"/>
      </rPr>
      <t xml:space="preserve"> (норма средней сложности)</t>
    </r>
  </si>
  <si>
    <t>1. Изучение нормативных документов (3-5 листов)</t>
  </si>
  <si>
    <r>
      <rPr>
        <b/>
        <sz val="11"/>
        <color theme="1"/>
        <rFont val="Calibri"/>
        <family val="2"/>
        <charset val="204"/>
        <scheme val="minor"/>
      </rPr>
      <t>Разработка инструкции</t>
    </r>
    <r>
      <rPr>
        <sz val="11"/>
        <color theme="1"/>
        <rFont val="Calibri"/>
        <family val="2"/>
        <charset val="204"/>
        <scheme val="minor"/>
      </rPr>
      <t xml:space="preserve"> (простая норма)</t>
    </r>
  </si>
  <si>
    <t>Разработка инструкций</t>
  </si>
  <si>
    <t>3. Разработка программы</t>
  </si>
  <si>
    <r>
      <rPr>
        <b/>
        <sz val="11"/>
        <color theme="1"/>
        <rFont val="Calibri"/>
        <family val="2"/>
        <charset val="204"/>
        <scheme val="minor"/>
      </rPr>
      <t>Разработка программы</t>
    </r>
    <r>
      <rPr>
        <sz val="11"/>
        <color theme="1"/>
        <rFont val="Calibri"/>
        <family val="2"/>
        <charset val="204"/>
        <scheme val="minor"/>
      </rPr>
      <t xml:space="preserve"> (сложная норма)</t>
    </r>
  </si>
  <si>
    <r>
      <rPr>
        <b/>
        <sz val="11"/>
        <color theme="1"/>
        <rFont val="Calibri"/>
        <family val="2"/>
        <charset val="204"/>
        <scheme val="minor"/>
      </rPr>
      <t>Разработка программы</t>
    </r>
    <r>
      <rPr>
        <sz val="11"/>
        <color theme="1"/>
        <rFont val="Calibri"/>
        <family val="2"/>
        <charset val="204"/>
        <scheme val="minor"/>
      </rPr>
      <t xml:space="preserve"> (норма средней сложности)</t>
    </r>
  </si>
  <si>
    <r>
      <rPr>
        <b/>
        <sz val="11"/>
        <color theme="1"/>
        <rFont val="Calibri"/>
        <family val="2"/>
        <charset val="204"/>
        <scheme val="minor"/>
      </rPr>
      <t>Разработка программы</t>
    </r>
    <r>
      <rPr>
        <sz val="11"/>
        <color theme="1"/>
        <rFont val="Calibri"/>
        <family val="2"/>
        <charset val="204"/>
        <scheme val="minor"/>
      </rPr>
      <t xml:space="preserve"> (простая норма)</t>
    </r>
  </si>
  <si>
    <t>Разработка внутренних регламентов</t>
  </si>
  <si>
    <t>Организация и сопровождение проверок контрольно-надзорными органами</t>
  </si>
  <si>
    <t>Организация подтверждения соответствия параметров деятельности СПД</t>
  </si>
  <si>
    <t>Организация подтверждения соответствия работ, услуг</t>
  </si>
  <si>
    <t>Организация подтверждения соответствия продукции</t>
  </si>
  <si>
    <t>Получение налогового вычета</t>
  </si>
  <si>
    <t>Получение субсидии</t>
  </si>
  <si>
    <t>Получение специального разрешения</t>
  </si>
  <si>
    <t>Получение лицензии</t>
  </si>
  <si>
    <t>Получение разрешений, мер поддержки</t>
  </si>
  <si>
    <t>Лицензии, подтверждение соответствия, проверки</t>
  </si>
  <si>
    <t>Размещение информации на продукции (маркировка продукции)</t>
  </si>
  <si>
    <t>3.Печать информации (типография)</t>
  </si>
  <si>
    <t>Печать меню</t>
  </si>
  <si>
    <t>2. Верстка меню</t>
  </si>
  <si>
    <t>Печать информ.</t>
  </si>
  <si>
    <t>2. Подготовка обновления информации к размещению</t>
  </si>
  <si>
    <t>Вёрстка меню</t>
  </si>
  <si>
    <t>1.Подготовка информации к размещению</t>
  </si>
  <si>
    <t>Размещение информации на объектах предприятия (общепит - рестораны, кафе, бары)</t>
  </si>
  <si>
    <t>4. Печать информации (принтер)</t>
  </si>
  <si>
    <t>3.Верстка меню (10%)</t>
  </si>
  <si>
    <t>Верстка меню (10% ОР)</t>
  </si>
  <si>
    <t>Стойка для меню</t>
  </si>
  <si>
    <t>1. Подготовка информации к размещению</t>
  </si>
  <si>
    <t>Размещение информации на объектах предприятия (общепит - столовые, закусочные)</t>
  </si>
  <si>
    <t>Для всех предприятий, включенных в оценку</t>
  </si>
  <si>
    <t xml:space="preserve">Размещение информации на объектах предприятия общепита </t>
  </si>
  <si>
    <t>Размещение информации в электронных сетях и СМИ</t>
  </si>
  <si>
    <t>Размещение информации</t>
  </si>
  <si>
    <t>2. Внесение информации в журнал</t>
  </si>
  <si>
    <t>1. Получение и систематизация информации</t>
  </si>
  <si>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</si>
  <si>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</si>
  <si>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</si>
  <si>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</si>
  <si>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</si>
  <si>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</si>
  <si>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</si>
  <si>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</si>
  <si>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</si>
  <si>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</si>
  <si>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</si>
  <si>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</si>
  <si>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</si>
  <si>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</si>
  <si>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(1-10 полей)</t>
    </r>
  </si>
  <si>
    <t>2. Организация почтового отправления отчёта</t>
  </si>
  <si>
    <t>1.3.Подготовка  отчета  (с количеством вручную заполняемых полей: 21-40)</t>
  </si>
  <si>
    <t>1.2.Подготовка отчёта (с количеством вручную заполняемых полей: 11-20)</t>
  </si>
  <si>
    <t>1.1. Подготовка отчёта (с количеством вручную заполняемых полей: 1-10)</t>
  </si>
  <si>
    <t>Подготовка и направление отчета органу власти или уполномоченной организации почтовым отправлением</t>
  </si>
  <si>
    <t xml:space="preserve">2.Предоставление отчета личным посещением офиса органа власти или уполномоченно организации </t>
  </si>
  <si>
    <t>Подготовка и предоставление отчета личным посещением офиса органа власти или уполномоченной организации</t>
  </si>
  <si>
    <t>1. Установка доступа к ГИС или специализированного ПО силами собственных специалистов (1-3 рабочих места)</t>
  </si>
  <si>
    <t>Установка доступа к ГИС или специализированного ПО</t>
  </si>
  <si>
    <t>2. Приобретение электронной цифровой подписи (1-3 рабочих места)</t>
  </si>
  <si>
    <t>Установка ЭП</t>
  </si>
  <si>
    <t>Устройства запоминающие внешние</t>
  </si>
  <si>
    <t>USB-токен, ПО Криптопровайдер</t>
  </si>
  <si>
    <t>1. Поиск поставщика без тендерной процедуры</t>
  </si>
  <si>
    <t>Действия с информацией</t>
  </si>
  <si>
    <t>Периодичность в год</t>
  </si>
  <si>
    <t>Цена, тыс. руб.</t>
  </si>
  <si>
    <t>Вид услуги</t>
  </si>
  <si>
    <t>Обслуживание, чел-часов</t>
  </si>
  <si>
    <t>Частотность, Срок службы, лет</t>
  </si>
  <si>
    <t>Кол-во на 1 объект расчета</t>
  </si>
  <si>
    <t>Цена за единицу, тыс.руб.</t>
  </si>
  <si>
    <t>Наименование оборудования</t>
  </si>
  <si>
    <t>Кол-во объектов расчета, использованное для приведенной в справочнике оценки, ед.</t>
  </si>
  <si>
    <t>Удельная издержка требования на 1 объект расчета, т.р.</t>
  </si>
  <si>
    <t>Издержка требования, т.р.</t>
  </si>
  <si>
    <t>Объект расчёта</t>
  </si>
  <si>
    <t>Состав оборудования</t>
  </si>
  <si>
    <t>Состав действий</t>
  </si>
  <si>
    <t>Комментарий</t>
  </si>
  <si>
    <t>Средняя стоимость 1 чел.-часа, тыс. руб.</t>
  </si>
  <si>
    <t>Удельные затраты приобретения на 1 объект расчета, тыс. руб.</t>
  </si>
  <si>
    <t>Удельные затраты рабочего времени на 1 объект расчета, чел-часов</t>
  </si>
  <si>
    <t>Приобретения услуг</t>
  </si>
  <si>
    <t>Приобретения оборудования</t>
  </si>
  <si>
    <t>Частотность</t>
  </si>
  <si>
    <t>Затраты рабочего времени, чел-часов</t>
  </si>
  <si>
    <t>Дополнительная информация</t>
  </si>
  <si>
    <t>Справочные величины</t>
  </si>
  <si>
    <t>Сведения для сопоставления типового требования и оцениваемого требования</t>
  </si>
  <si>
    <t>Типовое требование</t>
  </si>
  <si>
    <t>Подгруппа требований</t>
  </si>
  <si>
    <t>Группа требований</t>
  </si>
  <si>
    <t>Справочник типовых оценок</t>
  </si>
  <si>
    <t>Средняя в час с социальными отчислениями</t>
  </si>
  <si>
    <t>средняя</t>
  </si>
  <si>
    <t>Среднемесячная номинальная начисленная заработная плата, рублей</t>
  </si>
  <si>
    <t>Подготовка меню объектов общественного питания типа "ресторан" (без верстки)</t>
  </si>
  <si>
    <t>Стенд уголок потребителя на 4 кармана</t>
  </si>
  <si>
    <t>Верстка и подготовка к печати меню для предприятия типа "ресторан"</t>
  </si>
  <si>
    <t>Противопожарная безопасность</t>
  </si>
  <si>
    <t>Перезарядка огнетушителя ОП-2</t>
  </si>
  <si>
    <t>Перезарядка огнетушителя ОП-4</t>
  </si>
  <si>
    <t>Организация проведения осмотра персонала (для предприятий общепита)</t>
  </si>
  <si>
    <t>2. Проведение осмотра персонала</t>
  </si>
  <si>
    <t>3. Проведение осмотра персонала</t>
  </si>
  <si>
    <t>1.Организация проведения ежедневного осмотра персонала (вариант с обучением сотрудника, на которого возлагается проведение медосмотра)</t>
  </si>
  <si>
    <t>2.Организация проведения ежедневного осмотра персонала (вариант с принятием в штат медработника)</t>
  </si>
  <si>
    <t>3.Организация проведения ежедневного осмотра персонала (вариант с заключением договора с медучреждением)</t>
  </si>
  <si>
    <t>Тип приобретения</t>
  </si>
  <si>
    <t>Услуга</t>
  </si>
  <si>
    <t>Платеж</t>
  </si>
  <si>
    <t>Частота приобретений</t>
  </si>
  <si>
    <t>Единожды</t>
  </si>
  <si>
    <t>Периодически</t>
  </si>
  <si>
    <t>минута</t>
  </si>
  <si>
    <t>№ пункта проекта акта, которым определено требование (обязанность или ограничение) и его содержание</t>
  </si>
  <si>
    <t>Количество субъектов регулирования, на которые распространяется ОТ(обязанность или ограничение), ед.</t>
  </si>
  <si>
    <t>Издержки простоя и недополученная прибыль (при наличии), руб.</t>
  </si>
  <si>
    <t>Альтернативные издержки, руб.</t>
  </si>
  <si>
    <t xml:space="preserve">Сумма затрат </t>
  </si>
  <si>
    <t>Использование при оценке справочника типовых оценок</t>
  </si>
  <si>
    <t>Использование при оценке калькулятора оценки исполнения обязательных требований</t>
  </si>
  <si>
    <t>Временные, руб.</t>
  </si>
  <si>
    <t>На приобретения, руб.</t>
  </si>
  <si>
    <t>В первый год введения регулирования, руб.</t>
  </si>
  <si>
    <t>Факт</t>
  </si>
  <si>
    <t>(Да / Нет)</t>
  </si>
  <si>
    <t>Если «Да», то требования из справочника типовых оценок</t>
  </si>
  <si>
    <t>Если «Да», то наименования файлов приложения</t>
  </si>
  <si>
    <t>(1)</t>
  </si>
  <si>
    <t>(2)</t>
  </si>
  <si>
    <t>(3)</t>
  </si>
  <si>
    <t>(4)</t>
  </si>
  <si>
    <t>(5)</t>
  </si>
  <si>
    <t>(6)</t>
  </si>
  <si>
    <t>(7)</t>
  </si>
  <si>
    <t>(8)</t>
  </si>
  <si>
    <t>(9)</t>
  </si>
  <si>
    <t>(10)</t>
  </si>
  <si>
    <t>(11)</t>
  </si>
  <si>
    <t>(12)</t>
  </si>
  <si>
    <t>(13)</t>
  </si>
  <si>
    <t>(14)</t>
  </si>
  <si>
    <t>(15)</t>
  </si>
  <si>
    <t>На 6 лет с предполагаемой даты вступления в силу устанавливаемого ОТ, руб.</t>
  </si>
  <si>
    <t>Сумма затрат</t>
  </si>
  <si>
    <t>Если "Да", то требования из справочника типовых оценок</t>
  </si>
  <si>
    <t>Если "Да", то наименования файлов приложения</t>
  </si>
  <si>
    <t>Итого:</t>
  </si>
  <si>
    <t>Факт
(Да/ Нет)</t>
  </si>
  <si>
    <t>Товар</t>
  </si>
  <si>
    <t>Использование при оценке калькулятора оценки исполнения требований регулирования</t>
  </si>
  <si>
    <t>На 6 лет с предполагаемой даты вступления в силу устанавливаемого требования регулирования, руб.</t>
  </si>
  <si>
    <t>№ п/п</t>
  </si>
  <si>
    <t>№ пункта проекта акта, которым определено требование регулирования и его содержание</t>
  </si>
  <si>
    <t>Количество субъектов регулирования, на которые распространяется требование регулирования, ед.</t>
  </si>
  <si>
    <t>нет</t>
  </si>
  <si>
    <t xml:space="preserve"> 0 руб</t>
  </si>
  <si>
    <t>Учетная форма № 025/у  "Медицинская карта пациента, получающего медицинскую помощь в амбулаторных условиях" должна формироваться в форме электронного документа, подписанного с использованием усиленной квалифицированной электронной подписи врача  и (или) на бумажном носителе (п.2 порядка ведения формы № 025/у )</t>
  </si>
  <si>
    <t>Учетная форма № 025/у  "Медицинская карта пациента, получающего медицинскую помощь в амбулаторных условиях" должна заполняться на каждого впервые обратившегося за медицинской помощью в амбулаторных условиях пациента(ку) (п.2  Порядка ведения четной формы № 025/у "Медицинская карта пациента, получающего медицинскую помощь в амбулаторных условиях" (далее - порядок ведения формы № 025/у))</t>
  </si>
  <si>
    <t xml:space="preserve">В учетной форме № 025/у  "Медицинская карта пациента, получающего медицинскую помощь в амбулаторных условиях"  должен отражаться характер течения заболевания (травмы, отравления) (п.8 порядка ведения формы № 025/у) </t>
  </si>
  <si>
    <t>В учетной форме №025/у  "Медицинская карта пациента, получающего медицинскую помощь в амбулаторных условиях" должны быть отражены  все диагностические и лечебные мероприятия, проводимые лечащим врачом, записанные в их последовательности (п. 8 порядка ведения формы № 025/у)</t>
  </si>
  <si>
    <t xml:space="preserve">Учетная форма № 025-1/у "Талон пациента, получающего медицинскую помощь в амбулаторных условиях"  заполняется на всех пациентов, обращающихся в  медицинские организации, при каждом их обращении и посещении к врачу (пункт 1  Порядка ведения четной формы № 025-1/у "Талон пациента, получающего медицинскую помощь в амбулаторных условиях" (далее - порядок ведения формы № 025-1/у)  </t>
  </si>
  <si>
    <t>В пункте 22 учетной формы № 025-1/у "Талон пациента, получающего медицинскую помощь в амбулаторных условиях" обращения пациента(ки) в медицинскую организацию в зависимости от цели подразделяются на: обращения по поводу заболеваний, травм, отравлений и некоторых других последствий воздействия внешних причин (коды A00 - T98 МКБ-10); обращения с профилактической целью (коды Z00 - Z99 МКБ-10). Обращение включает в себя одно или несколько посещений пациента(ки), в результате которых цель обращения достигнута. Талон заполняется на каждое обращение пациента(ки) за оказанием медицинской помощи в амбулаторных условиях. При обращении по поводу профилактического медицинского осмотра Талон заполняется врачами-специалистами только при отсутствии у пациента(ки) заболеваний. В случае выявления заболевания каждый врач-специалист заполняет отдельный Талон (пункт 7.16 порядка ведения формы № 025-1/у)</t>
  </si>
  <si>
    <t>В медицинской организацией (иной организацией), оказывающей медицинскую помощь в амбулаторных условиях детям учетная форма № 079/у "Медицинская справка о состоянии здоровья ребенка, отъезжающего в организацию отдыха детей и их оздоровления"  в форме электронного документа формируется в соответствии с порядком организации системы документооборота в сфере охраны здоровья в части ведения медицинской документации в форме электронных документов и подписывается врачом с использованием усиленной квалифицированной электронной подписи (п. 3 порядка ведения учетной формы № 079/у).</t>
  </si>
  <si>
    <t>Учетная форма № 025/у  "Медицинская карта пациента, получающего медицинскую помощь в амбулаторных условиях"  на граждан, имеющих право на получение набора социальных услуг  должна быть промаркирована  литерой "Л"  (п.7 порядка ведения формы № 025/у)</t>
  </si>
  <si>
    <t>На титульном листе учетной формы № 025/у  "Медицинская карта пациента, получающего медицинскую помощь в амбулаторных условиях" должно указываться  наименование и адрес медицинской организации и номер Карты (п.10.1 порядка ведения формы № 025/у)</t>
  </si>
  <si>
    <t>Для отражения сведений о характере течения заболевания (травмы, отравления), а также о всех  диагностических и лечебных мероприятиях, проводимых лечащим врачом в учетной форме №025/у  "Медицинская карта пациента, получающего медицинскую помощь в амбулаторных условиях"  могут использоваться вкладыши (п.6 порядка ведения формы № 025/у)</t>
  </si>
  <si>
    <t>В учетной форме № 025/у  "Медицинская карта пациента, получающего медицинскую помощь в амбулаторных условиях"  записи должны производятся на русском языке, аккуратно, без сокращений, все необходимые  исправления осуществляются незамедлительно, подтверждаются подписью врача, заполняющего Карту (п.9 порядка ведения формы № 025/у).</t>
  </si>
  <si>
    <t>В случае выбытия из района обслуживания медицинской организации или в случае смерти (посмертный эпикриз) эпикриз должен направляться  в медицинскую организацию по месту медицинского наблюдения пациента(ки) или выдаваться на руки пациенту(ке) (пункт 24 порядка ведения формы № 025/у)</t>
  </si>
  <si>
    <t>В случае смерти пациента(ки) должен оформляться  посмертный эпикриз, в котором должны быть отражаться все перенесенные заболевания, травмы, операции, выставляется посмертный заключительный рубрифицированный (разбитый на разделы) диагноз; указывается серия, номер и дата выдачи учетной формы "Медицинское свидетельство о смерти",  а также указываются все записанные в нем причины смерти (п. 24 порядка ведения формы № 025/у)</t>
  </si>
  <si>
    <t>Раздел "Записи врачей-специалистов" учетной формы № 025/у "Медицинская карта пациента, получающего медицинскую помощь в амбулаторных условиях" должен содержать записи врачей-специалистов путем ведения соответствующих строк или заполнением вкладыша, который вносится в Карту (п.13 порядка ведения формы № 025/у)</t>
  </si>
  <si>
    <t>В раздел "Медицинское наблюдение в динамике" учетной формы №025/у "Медицинская карта пациента, получающего медицинскую помощь в амбулаторных условиях" должны производиться  записи о состоянии пациента(ки) при наблюдении в динамике или должен заполняться вкладыш, который вносится в Карту (п.14 порядка ведения формы № 025/у)</t>
  </si>
  <si>
    <t>Раздел "Этапный эпикриз"  учетной формы  № 025/у "Медицинская карта пациента, получающего медицинскую помощь в амбулаторных условиях" должен содержать этапный эпикриз (п.15 порядка ведения формы № 025/у)</t>
  </si>
  <si>
    <t>В раздел "Консультация заведующего отделением" учетной формы  № 025/у "Медицинская карта пациента, получающего медицинскую помощь в амбулаторных условиях" должны быть внесены сведения о консультации заведующего отделением медицинской организации (п.15 порядка ведения формы № 025/у)</t>
  </si>
  <si>
    <t>В разделе "Сведения о периоде нахождения в медицинских организациях, оказывающих медицинскую помощь в стационарных условиях, в условиях дневного стационара" учетной формы № 025/у "Медицинская карта пациента, получающего медицинскую помощь в амбулаторных условиях" должны быть указаны  сведения о проведенных госпитализациях (п.19 порядка ведения формы № 025/у)</t>
  </si>
  <si>
    <t>В раздел "Сведения о проведенных оперативных вмешательствах в амбулаторных условиях" учетной формы № 025/у "Медицинская карта пациента, получающего медицинскую помощь в амбулаторных условиях" должны  быть внесены сведения  о проведенных оперативных вмешательствах (п.20 порядка ведения формы № 025/у)</t>
  </si>
  <si>
    <t>В праздел "Лист учета доз облучения при рентгенологических исследованиях" учетной формы № 025/у "Медицинская карта пациента, получающего медицинскую помощь в амбулаторных условиях" должны быть внесены сведения  о полученных дозах облучения при рентгенологических исследованиях (п. 21 порядка ведения формы № 025/у)</t>
  </si>
  <si>
    <t>В раздел "Результаты функциональных методов исследования" учетной формы  № 025/у "Медицинская карта пациента, получающего медицинскую помощь в амбулаторных условиях" должны вноситься   результаты функциональных  исследований (п.22 порядка ведения формы № 025/у)</t>
  </si>
  <si>
    <t>В раздел "Результаты лабораторных методов исследования" учетной формы  № 025/у "Медицинская карта пациента, получающего медицинскую помощь в амбулаторных условиях" должны вноситься   результаты лабораторных исследований (п.23 порядка ведения формы № 025/у)</t>
  </si>
  <si>
    <t>В строке "Код меры социальной поддержки" учетной формы № 025/у  "Медицинская карта пациента, получающего медицинскую помощь в амбулаторных условиях"  должен быть указан  код категории льготы в соответствии с категориями граждан, имеющих право на получение государственной социальной помощи в виде набора социальных  (п.10.9 порядка ведения формы № 025/у)</t>
  </si>
  <si>
    <t>В строке "Хронические заболевания, функциональные расстройства, иные состояния, при наличии которых осуществляется диспансерное наблюдение" формы № 025/у  "Медицинская карта пациента, получающего медицинскую помощь в амбулаторных условиях" указываются заболевания (состояния), по поводу которых осуществляется диспансерное наблюдение за пациентом (п.11 порядка ведения формы № 025/у)</t>
  </si>
  <si>
    <t>В строке "Хронические заболевания, функциональные расстройства, иные состояния, при наличии которых осуществляется диспансерное наблюдение" формы № 025/у  "Медицинская карта пациента, получающего медицинскую помощь в амбулаторных условиях" в случае, если пациент состоит под диспансерным наблюдением по поводу одного и того же заболевания у нескольких врачей-специалистов (например, по поводу язвенной болезни у врача-терапевта и врача-хирурга) каждое такое заболевание должно быть указано один раз врачом-специалистом, первым установившим диспансерное наблюдение (п.11 порядка ведения формы № 025/у)</t>
  </si>
  <si>
    <t>В строках "Инвалидность (первичная, повторная, группа, дата)" учетной формы № 025/У "Медицинская карта пациента, получающего медицинскую помощь в амбулаторных условиях" при наличии у пациента инвалидности  должна быть указана группа инвалидности, дата ее установления, указано  первичная или повторная (п.10.12 порядка ведения формы № 025/у)</t>
  </si>
  <si>
    <t>В разделе "Лист записи заключительных (уточненных) диагнозов"  учетной формы № 025/у "Медицинская карта пациента, получающего медицинскую помощь в амбулаторных условиях" должны быть указаны все впервые или повторно установленные заключительные (уточненные) диагнозы и  Ф.И.О. врача (п.12 порядка ведения формы № 025/у)</t>
  </si>
  <si>
    <t>В строке "Группа крови, резус принадлежность, антиген K1 системы Kell" учетной формы № 025/у "Медицинская карта пациента, получающего медицинскую помощь в амбулаторных условиях" должны быть указаны группа крови и резус-фактор (п.12.1 порядка ведения формы № 025/у)</t>
  </si>
  <si>
    <t>В строке "Хронические заболевания, функциональные расстройства, иные состояния, при наличии которых осуществляется диспансерное наблюдение" формы № 025/у  "Медицинская карта пациента, получающего медицинскую помощь в амбулаторных условиях" должно быть указано каждое из заболеваний  этиологически не связанных  у одного или нескольких врачей-специалистов,  по поводу которых наблюдается пациент (ка) (п.11 порядка ведения формы № 025/у)</t>
  </si>
  <si>
    <t>В строке "Аллергические реакции на лекарственные препараты, пищевая аллергия или иные виды непереносимости в анамнезе, с указанием типа и вида аллергической реакции"  учетной формы № 025/у "Медицинская карта пациента, получающего медицинскую помощь в амбулаторных условиях"  должны быть указаны аллергические реакции, которые у пациента(ки) были ранее (п.12.2 порядка ведения формы № 025/у)</t>
  </si>
  <si>
    <t xml:space="preserve">В праздел "Врачебная комиссия" учетной формы № 025/у "Медицинская карта пациента, получающего медицинскую помощь в амбулаторных условиях" должно  быть внесено заключение врачебной комиссии (п.17 порядка ведения формы № 025/у) </t>
  </si>
  <si>
    <t>В раздел "Диспансерное наблюдение" учетной формы № 025/у "Медицинская карта пациента, получающего медицинскую помощь в амбулаторных условиях" должны быть отражены данные о пациенте, в отношении которого осуществляется диспансерное наблюдение (п.18 порядка ведения формы № 025/у)</t>
  </si>
  <si>
    <t>В раздел "Эпикриз" учетной формы № 025/у "Медицинская карта пациента, получающего медицинскую помощь в амбулаторных условиях"  должен быть внесен эпикриз, который оформляется  в случае выбытия из района обслуживания медицинской организации или в случае смерти (посмертный эпикриз)  (п.24 порядка ведения формы № 025/у)</t>
  </si>
  <si>
    <t xml:space="preserve">Учетная форма № 025-1/у "Талон пациента, получающего медицинскую помощь в амбулаторных условиях" формируется в форме электронного документа, подписанного с использованием усиленной квалифицированной электронной подписи медицинского работника в соответствии с Порядком организации системы документооборота в сфере охраны здоровья в части ведения медицинской документации в форме электронных документов, утвержденным Министерством здравоохранения Российской Федерации  и (или) оформляется на бумажном носителе (пункт2 порядка ведения формы № 025-1/у). </t>
  </si>
  <si>
    <t xml:space="preserve"> </t>
  </si>
  <si>
    <t>Учетная форма № 025-1/у "Талон пациента, получающего медицинскую помощь в амбулаторных условиях" оформляется медицинскими организациями (иными организациями), оказывающими медицинскую помощь в амбулаторных условиях (пункт 1 порядка ведения формы № 025-1/у)</t>
  </si>
  <si>
    <t xml:space="preserve"> Сведения для ведения учетной формы № 025-1/у "Талон пациента, получающего медицинскую помощь в амбулаторных условиях" берутся из строк титульного листа и раздела «Сведения о пациенте» учетной формы № 025/у «Медицинская карта пациента, получающего медицинскую помощь в амбулаторных условиях» (далее – форма № 025-у) (пункт 2 порядка ведения формы № 025-1/у).</t>
  </si>
  <si>
    <t>Заполнение данных в учетной форме № 025-1/у "Талон пациента, получающего медицинскую помощь в амбулаторных условиях" производится путем вписывания необходимых данных и подчеркивания ответов из предложенных вариантов (пункт 5 порядка ведения формы № 025-1/у)</t>
  </si>
  <si>
    <t xml:space="preserve">Врач-статистик или медицинский статистик обязан контролировать правильность ведения учетной формы № 025-1/у "Талон пациента, получающего медицинскую помощь в амбулаторных условиях" и правильность кодирования диагнозов в соответствии с МКБ.   (пункт 7 порядка ведения формы № 025-1/у) </t>
  </si>
  <si>
    <t>При обнаружении врачом-статистиком неправильного оформления Учетной формы № 025-1/у "Талон пациента, получающего медицинскую помощь в амбулаторных условиях" указанный документ должен быть возвращен врачу  для исправления (пункт 7 порядка ведения формы № 025-1/у).</t>
  </si>
  <si>
    <t>На титульном листе учетной формы "Талон пациента, получающего медицинскую помощь в амбулаторных условиях"  форма №025-1/у указывается  наименование медицинской организации и ее адрес в соответствии с учредительными документами медицинской организации (пункт 8.1 порядка ведения формы № 025-1/у).</t>
  </si>
  <si>
    <t>В строке «Талон №»  указывается индивидуальный номер учетной формы № 025/у (пункт 8.2 порядка ведения формы № 025-1/у)</t>
  </si>
  <si>
    <t>В строке 2 «Код меры социальной поддержки» учетной формы № 025-1/у "Талон пациента, получающего медицинскую помощь в амбулаторных условиях" указывается код категории льготы в соответствии с категориями граждан, имеющих право на получение государственной социальной помощи в виде набора социальных услуг  "1" - инвалиды войны; "2" - участники Великой Отечественной войны; "3" - ветераны боевых действий из числа лиц, указанных в подпунктах 1 - 4 пункта 1 статьи 3 Федерального закона от 12.01.1995 № 5-ФЗ "О ветеранах"  "4" - военнослужащие, проходившие военную службу в воинских частях, учреждениях, военно-учебных заведениях, не входивших в состав действующей армии, в период с 22 июня 1941 года по 3 сентября 1945 года не менее шести месяцев, военнослужащие, награжденные орденами или медалями СССР за службу в указанный период; "5" - лица, награжденные знаком "Жителю блокадного Ленинграда"; "6" - лица, работавшие в период Великой Отечественной войны на объектах противовоздушной обороны, местной противовоздушной обороны, на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а также члены экипажей судов транспортного флота, интернированных в начале Великой Отечественной войны в портах других государств; "7" - члены семей погибших (умерших) инвалидов войны, участников Великой Отечественной войны и ветеранов боевых действий, члены семей погибших в Великой Отечественной войне лиц из числа личного состава групп самозащиты объектовых и аварийных команд местной противовоздушной обороны, а также члены семей погибших работников госпиталей и больниц города Ленинграда; "8" - инвалиды; "9" - дети-инвалиды (пункт 9.2 порядка ведения формы № 025-1/у)</t>
  </si>
  <si>
    <t>В строке 3 «Установлена» формы № 025-1/у "Талон пациента, получающего медицинскую помощь в амбулаторных условиях" указывается дата (число, месяц, год) окончания срока льготы пациента(ки), указанной встроке 2 «Код меры социальной поддержки» (пункт 9.2 порядка ведения формы № 025-1/у)</t>
  </si>
  <si>
    <t>В строке 4 «Полис обязательного медицинского страхования»  учетной формы № 025-1/у "Талон пациента, получающего медицинскую помощь в амбулаторных условиях" указываются ссведения о полисе обязательного медицинского страхования застрахованного лица, данные о страховой медицинской организации, выбранной застрахованным лицом или определенной застрахованному лицу, дата выдачи полиса обязательного медицинского страхования (пункт 9.3 порядка ведения формы № 025-1/у)</t>
  </si>
  <si>
    <t xml:space="preserve"> При обращении по поводу профилактического медицинского осмотра учетная форма 025-1/У "Талон пациента, получающего медицинскую помощь в амбулаторных условиях" заполняется врачами-специалистами только при отсутствии у пациента(ки) заболеваний. В случае выявления заболевания каждый врач-специалист заполняет отдельную  учетную форму 025-1/У "Талон пациента, получающего медицинскую помощь в амбулаторных условиях" (пункт 9.13 порядка ведения формы № 025-1/у)</t>
  </si>
  <si>
    <t>В строке 1 «Дата открытия талона» учетной формы № 025-1/у "Талон пациента, получающего медицинскую помощь в амбулаторных условиях" указывается дата открытия Талона при каждом обращении пациента(ки) в медицинскую организацию (число, месяц, год) (пункт 9.1 порядка ведения формы № 025-1/у)</t>
  </si>
  <si>
    <t>В строке 5 «СНИЛС» учетной формы № 025-1/у "Талон пациента, получающего медицинскую помощь в амбулаторных условиях" указывается страховой номер индивидуального лицевого счета (СНИЛС) пациента (пункт 9.4 порядка ведения формы № 025-1/у)</t>
  </si>
  <si>
    <t>Строки 6 «Фамилия», 7 «Имя», 8 «Отчество (при наличии)», 9 «Пол», 10 «Дата рождения», 11 «Регистрация по месту жительства», 12 «Местность» учетной формы № 025-1/у "Талон пациента, получающего медицинскую помощь в амбулаторных условиях заполняются на основании сведений учетной формы № 025/у (пункт 9.5 порядка ведения формы № 025-1/у)</t>
  </si>
  <si>
    <t>Строка 13 «Занятость»  учетной формы № 025-1/у "Талон пациента, получающего медицинскую помощь в амбулаторных условиях" указываются сведения о занятости пациента с его слов или со слов его законного представителя, либо иного лица: «работает» указывается для всех лиц, имеющих место работы; «проходит военную службу или приравненную к ней службу» указывается для лица, проходящего военную службу  или приравненную к ней службу; «пенсионер» казывается для неработающих лиц, получающих страховую пенсию (по старости, по инвалидности, по случаю потери кормильца) или социальную пенсию; «обучающийся» указываются для обучающиеся в образовательных организациях высшего или среднего профессионального образования; «не работает» - трудоспособные граждане, которые ищут работу, зарегистрированы органами службы занятости в целях поиска подходящей работы и готовы к ней приступить (за исключением граждан, не достигших возраста 16 лет ; «прочее» указывается для лиц, которые заняты домашним хозяйством, и для лиц без определенного места жительства (пункт 9.6 порядка ведения формы № 025-1/у)</t>
  </si>
  <si>
    <t>Если встроке 13 учетной формы № 025-1/у "Талон пациента, получающего медицинскую помощь в амбулаторных условиях" было отмечено «работает», то в строке 14 со слов пациента или со слов законного представителя пациента указывается место работы/учебы (пункт 9.7 порядка ведения формы № 025-1/у)</t>
  </si>
  <si>
    <t>При наличии у пациента(ки) инвалидности в строке 15 "Инвалидность" учетной формы № 025-1/у "Талон пациента, получающего медицинскую помощь в амбулаторных условиях" отмечается, как была установлена инвалидность: впервые или повторно, в строке 16 Группа инвалидности" - указывается группа инвалидности, на основании документа, подтверждающего факт установления инвалидности (пункт 9.9 порядка ведения формы № 025-1/у)</t>
  </si>
  <si>
    <t>В строке 17 «Оказываемая медицинская помощь»  учетной формы № 025-1/у "Талон пациента, получающего медицинскую помощь в амбулаторных условиях" из числа предложенных вариантов отмечается: первичная доврачебная медико-санитарная помощь оказывается медицинскими работниками со средним медицинским образованием ;первичная врачебная медико-санитарная помощь оказывается врачами терапевтами, врачами-терапевтами участковыми, врачами-педиатрами, врачами-педиатрами участковыми и врачами общей практики (семейными врачами);первичная специализированная медико-санитарная помощь оказывается врачами-специалистами, включая врачей-специалистов медицинских организаций, оказывающих специализированную, в том числе высокотехнологичную, медицинскую помощь;паллиативная медицинская помощь (пункт 9.10 порядка ведения формы № 025-1/у)</t>
  </si>
  <si>
    <t>В строке 18 «Место обращения» указывается место обращения и посещения(й) пациента из числа предложенных вариантов, при этом подпункт 4 «Иные медицинские организации» указывается, если имело место обращение к врачу медицинской организации, проводящему медицинские осмотры или оказывающему консультативную помощь на базе другой организации (пункт 9.11 порядка ведения формы № 025-1/у)</t>
  </si>
  <si>
    <t>В строке 20 «Обращение (цель)» указываются обращения пациента в зависимости от цели.
При обращении по заболеванию, а также в случае травмы, отравления, других последствий воздействия внешних причин, отмечается 1 строки 20 «Обращение (цель)» Талона. При обращении с профилактической и иными целями отмечается 2 строки 21 «Обращение (цель)».
При обращении в целях профилактического медицинского осмотра Талон заполняется медицинскими работниками только при отсутствии у пациента заболеваний. В случае выявления заболевания медицинский работник заполняет отдельный Талон (пункт 9.13 порядка ведения формы № 025-1/у)</t>
  </si>
  <si>
    <t>В строке 23 "Результат обращения" учетной формы № 025-1/у "Талон пациента, получающего медицинскую помощь в амбулаторных условиях" в качестве Результата обращения отмечается один или несколько подпунктов: выздоровление - 1, без изменения - 2, улучшение - 3, ухудшение - 4, летальный исход - 5; дано направление: на госпитализацию - 6, из них: по экстренным показаниям - 7, в дневной стационар - 8, на обследование - 9, на консультацию - 10, на санаторно-курортное лечение - 11, на медицинскую реабилитацию - 12; отказ от прохождения медицинских обследований при диспансеризации или медицинском осмотре - 13 (пункт 9.16 порядка ведения формы № 025-1/у)</t>
  </si>
  <si>
    <t xml:space="preserve">В строке 22 «Обращение» учетной формы № 025-1/у "Талон пациента, получающего медицинскую помощь в амбулаторных условиях" отмечается первичное или повторное в текущем календарном году обращение пациента(ки) с одной и той же целью (Обращение: первичное - 1, повторное - 2)(пункт 9.15 порядка ведения формы № 025-1/у) </t>
  </si>
  <si>
    <t>В строке 24 «Основной вид оплаты» учетной формы № 025-1/у "Талон пациента, получающего медицинскую помощь в амбулаторных условиях" указываются сведения об основном виде оплаты медицинской помощи (пункт 9.17 порядка ведения формы № 025-1/у)</t>
  </si>
  <si>
    <t>В строке 25 «Даты посещений» учетной формы № 025-1/у "Талон пациента, получающего медицинскую помощь в амбулаторных условиях" указываются даты посещений в соответствии с обращением пациента по поводу одного и того же заболевания (пункт 9.15 порядка ведения формы № 025-1/у)</t>
  </si>
  <si>
    <t>В строке 26 «Диагноз предварительный»  учетной формы № 025-1/у "Талон пациента, получающего медицинскую помощь в амбулаторных условиях"  сведения об основном заболевании и код по МКБ, 
а также в соответствии с заключительными уточнениями – осложнения основного заболевания (подпункт 26.1) и сопутствующие заболевания (подпункт 26.2), формулировка и код внешней причины по МКБ в случае травмы, отравления и некоторых других последствиях воздействия внешних причин (строка 27 «Внешняя причина (при наличии травмах, отравлениях)» (пункт 9.19 порядка ведения формы № 025-1/у)</t>
  </si>
  <si>
    <t>В строке 32-33 «Заключительный клинический диагноз»  учетной формы № 025-1/у "Талон пациента, получающего медицинскую помощь в амбулаторных условиях" указываются фсведения об основном заболевании и код МКБ 
в соответствии с заключительными уточнениями сопутствующие заболевания (подпункт 32.2), формулировка и код внешней причины по МКБ в случае травмы, отравления и некоторых других последствиях воздействия внешних причин (строка 33 «Внешняя причина (при наличии травмах, отравлениях)» (пункт 9.24 порядка ведения формы № 025-1/у)</t>
  </si>
  <si>
    <t>В строке 35 «Заболевание основное (признак)» указывается характер заболевания: установлено ли оно впервые в жизни как острое или хроническое, либо было установлено ранее (пункт 9.25 порядка ведения формы № 025-1/у)</t>
  </si>
  <si>
    <t>В строке 36 «Диспансерное наблюдение по основному заболеванию»  учетной формы № 025-1/у "Талон пациента, получающего медицинскую помощь в амбулаторных условиях" указываются сведения о диспансерном наблюдении по поводу основного заболевания (состояния): состоит, взят, снят, в том числе по причинам (пункт 9.27 порядка ведения формы № 025-1/у)</t>
  </si>
  <si>
    <t xml:space="preserve"> В строке 37 «Травма» учетной формы № 025-1/у "Талон пациента, получающего медицинскую помощь в амбулаторных условиях" указывается вид травмы в соответствии с МКБ, указанным в строке 32 «Заключительный клинический диагноз: основное заболевание» (пункт 9.28 порядка ведения формы № 025-1/у)</t>
  </si>
  <si>
    <t xml:space="preserve"> Встроке 38 «Наименование операции» учетной формы № 025-1/у "Талон пациента, получающего медицинскую помощь в амбулаторных условиях" указывается наименование проведенной в амбулаторных условиях операции и ее код в соответствии с номенклатурой медицинских услуг (пункт 9.29 порядка ведения формы № 025-1/у)</t>
  </si>
  <si>
    <t xml:space="preserve"> В строке 39 «Анестезия»  учетной формы № 025-1/у "Талон пациента, получающего медицинскую помощь в амбулаторных условиях" указывается вид анестезии, в строке 40 «Операция проведена с использованием аппаратуры»  - вид аппаратуры, использованной при операции, в строке 41 «Врач» указывается должность, специальность, фамилия, имя, отчество (при наличии) и код врача, выполнившего оперативное вмешательство (пункт 9.30 порядка ведения формы № 025-1/у)</t>
  </si>
  <si>
    <t>Встроке 42 «Иные медицинские вмешательства, в том числе с целью исследования» учетной формы № 025-1/у "Талон пациента, получающего медицинскую помощь в амбулаторных условиях" указывается название, количество и коды проведенных врачами манипуляций и исследований в соответствии с номенклатурой медицинских услуг, а встроке 43 «Врач»  - должность, специальность, фамилия, имя, отчество и код врача, который провел манипуляцию или исследование(пункт 9.31 порядка ведения формы № 025-1/у)</t>
  </si>
  <si>
    <t>В строке 44 «Рецепты на лекарственные препараты, специализированные продукты лечебного питания, медицинские изделия» учетной формы № 025-1/у "Талон пациента, получающего медицинскую помощь в амбулаторных условиях" указываются сведения о льготном лекарственном обеспечении пациентов, имеющих право на получение государственной социальной помощи в виде набора социальных услуг (пункт 9.32 порядка ведения формы № 025-1/у)</t>
  </si>
  <si>
    <t>В В строках 45 «Документ о временной нетрудоспособности», 46 «Повод выдачи», 47 «Дата выдачи», 48 «Даты продления», 49 «Дата закрытия документа о временной нетрудоспособности» указываются сведения о номере, дате выдачи документа о временной нетрудоспособности пациента и дата закрытия документа о временной нетрудоспособности пациента (пункт 9.33 порядка ведения формы № 025-1/у)</t>
  </si>
  <si>
    <t>В строке 50 «Дата закрытия талона» учетной формы № 025-1/у "Талон пациента, получающего медицинскую помощь в амбулаторных условиях"  указывается дата закрытия Талона (число, месяц, год) (пункт 9.34 порядка ведения формы № 025-1/у)</t>
  </si>
  <si>
    <t>В строке 51 «Врач (должность, специальность, фамилия,  имя, отчество (при наличии) подпись)» учетной формы № 025-1/у "Талон пациента, получающего медицинскую помощь в амбулаторных условиях" указываются фамилия, имя, отчество ( при наличии) и подпись врача, подписавшего Талон(пункт 9.35 порядка ведения формы № 025-1/у)</t>
  </si>
  <si>
    <t>В строках «Фамилия, имя, отчество (при наличии) пациента», «Пол», «Дата рождения пациента», «Регистрация по месту жительства», «Регистрация по месту пребывания»  учетной формы № 072/у "Санаторно-курортная карта"  должны заполняться  на основании учетной формы № 025/у «Медицинская карта пациента, получающего медицинскую помощь 
в амбулаторных условиях»  (п.7.1 Порядка ведения учетной формы № 072/у "Санаторно-курортная карта" (далее - порядок ведения формы № 072/у))</t>
  </si>
  <si>
    <t xml:space="preserve">Строки «Фамилия, имя, отчество (при наличии) пациента», «Пол», «Дата рождения пациента», «Регистрация по месту жительства», «Регистрация по месту пребывания» учетной формы № 070/у "Справка для получения путевки на санаторно-курортное лечение" заполняются на основе сведений учетной формы № 025/у «Медицинская карта пациента, получающего медицинскую помощь в амбулаторных условиях» (п.6.1 порядка ведения формы № 070/у) </t>
  </si>
  <si>
    <t xml:space="preserve">В строке «Полис обязательного медицинского страхования» учетной формы № 070/у "Справка для получения путевки на санаторно-курортное лечение" указываются сведения о полисе обязательного медицинского страхования застрахованного лица, данные о страховой медицинской организации, выбранной застрахованным лицом или определенной застрахованному лицу, дата выдачи полиса обязательного медицинского страхования (п.6.2 порядка ведения формы № 070/у) </t>
  </si>
  <si>
    <t xml:space="preserve"> Строки «Диагноз заболевания, для лечения которого направляется в санаторно-курортную организацию», «Сопутствующие заболевания», «Заболевание, явившееся причиной инвалидности» учетной формы № 070/у "Справка для получения путевки на санаторно-курортное лечение" заполняются на основании данных учетной формы № 025/у «Медицинская карта пациента, получающего медицинскую помощь в амбулаторных условиях», утвержденной настоящим приказом, с обязательным указанием кода диагнозов по МКБ (п. 6.11 порядка ведения формы № 070/у) </t>
  </si>
  <si>
    <t>Строки «Жалобы», «Анамнез заболевания», «Данные клинического, лабораторного, рентгенологического и других исследований», «Диагноз основного заболевания», «Осложнения основного заболевания», «Внешняя причина при травмах, отравлениях», «Сопутствующие заболевания», «Дополнительные сведения о заболевании», «Заболевание, явившееся причиной инвалидности»  учетной формы№ 072/у "Санаторно-курортная карта" должны заполняться  на основании медицинской карты пациента, получающего медицинскую помощь в амбулаторных условиях (учетная форма № 025/у) с обязательным кодированием диагнозов по МКБ-10 (п. 7.11 порядка ведения формы № 072/у)</t>
  </si>
  <si>
    <t>Строки «Наименование санаторно-курортной организации», «Лечение», «Продолжительность курса лечения», «Путевка №» учетной формы № 072/у "Санаторно-курортная карта"  должны заполняться на основании представленной путевки на санаторно-курортное лечение (п.7.12 порядка ведения формы № 072/у)</t>
  </si>
  <si>
    <t xml:space="preserve">В строке 20 «Посещение (цель)» указываются сведения о целях посещений в соответствии с подпунктом 1 «По заболеванию (коды A00 - T98)» и подпунктом 2 «Профилактическими и иными целями (коды Z00 - Z99)». Посещения в течение одного дня пациентом одного и того же врача учитываются как одно посещение. Учету в Талоне подлежат следующие посещения: врачей любых специальностей, ведущих прием в амбулаторных условиях, в том числе консультативный прием; врачей здравпунктов, врачей-терапевтов участковых цеховых врачебных участков и других врачей-специалистов, ведущих прием в здравпунктах; врачей, оказывающих медицинскую помощь в амбулаторных условиях, при выездах в другие медицинские организации, в том числе в фельдшерские и фельдшерско-акушерские пункты; врачей-психотерапевтов при проведении групповых занятий (число посещений учитывается по числу пациентов, занимающихся в группе); врачей приемных отделений при оказании медицинской помощи пациентам, не нуждающимся в оказании медицинской помощи в стационарных условиях
 (пункт 9.12 порядка ведения формы № 025-1/у) </t>
  </si>
  <si>
    <t xml:space="preserve">Все строки обратного (отрезного) талона  учетной формы № 072/у "Санаторно-курортная карта" на бумажном носителе должны быть заверены подписями лечащего врача и главного врача санаторно-курортной организации (п. 9 порядка ведения формы № 072/у) </t>
  </si>
  <si>
    <t>Все строки обратного (отрезного) талона  учетной формы № 072/у "Санаторно-курортная карта"  на бумажном носителе должны быть заверены печатью медицинской организации, на оттиске которой идентифицируется полное наименование медицинской организации. (п.9 порядка ведения формы № 072/у)</t>
  </si>
  <si>
    <t xml:space="preserve">В месте печати (МП) учетной формы № 070/у "Справка для получения путевки на санаторно-курортное лечение" при оформлении на бумажном носителе проставляется печать медицинской организации, на оттиске которой идентифицируется полное наименование медицинской организации, указывается дата выдачи Справки (п. 7 порядка ведения формы № 070/у) </t>
  </si>
  <si>
    <t xml:space="preserve">Учетная форма № 072/у "Санаторно-курортная карта"  на бумажном носителе заверяется медицинским работником и заверяется подписью заведующего отделением или председателя врачебной комиссии и печатью медицинской организации, на оттиске которой идентифицируется полное наименование медицинской организации (п.8 порядка ведения формы № 072/у) </t>
  </si>
  <si>
    <t>Строки «Фамилия, имя, отчество (при наличии) ребенка», «Пол», «Дата рождения»   учетной формы № 076/у "Санаторно-курортная карта для детей" должны заполняться  на основании документа, удостоверяющего личность ребенка (п. 7.1 Порядка ведения учетной формы № 076/у "Санаторно-курортная карта для детей" (далее -порядок ведения формы № 076/у)</t>
  </si>
  <si>
    <t>В строке «Образовательная организация»  учетной формы № 076/у "Санаторно-курортная карта для детей" должна быть указана образовательная организация, которую посещает ребенок (п. 7.4 порядка ведения формы № 076/у)</t>
  </si>
  <si>
    <t>Строки «Жалобы», «Анамнез заболевания», «Аллергические заболевания», «Проведенные профилактические прививки». «Результаты обследований в целях выявления туберкулеза», «Данные клинического, лабораторного, рентгенологического и других исследований», «Диагноз основного заболевания», «Осложнения основного заболевания», «Внешняя причина при травмах, отравлениях», «Сопутствующие заболевания», «Дополнительные сведения о заболевании», «Заболевание, явившееся причиной инвалидности»  учетной формы № 076/у "Санаторно-курортная карта для детей"  должны заполняться на основании учетной формы № 025/у  «Медицинская карта пациента, получающего медицинскую помощь в амбулаторных условиях» с обязательным кодированием диагнозов по МКБ-10 (п.4.6 порядка ведения формы № 076/у)</t>
  </si>
  <si>
    <t>Учетная форма № 076/у "Санаторно-курортная карта для детей"  на бумажном носителе должна быть заверена медицинским работником  (для лица, имеющего право на получение набора социальных услуг, должна быть заверена подписью заведующего отделением или председателя врачебной комиссии)  (п. 8 порядка ведения формы № 076/у)</t>
  </si>
  <si>
    <t>Обратный талон учетной формы № 076/у "Санаторно-курортная карта для детей" должен быть заверен  подписями лечащего врача и главного врача санаторно-курортной организации (п.9 порядка ведения формы № 076/у)</t>
  </si>
  <si>
    <t>Все строки обратного талона учетной формы № 076/у "Санаторно-курортная карта для детей"   должны быть заверены печатью санаторно-курортной организации, на оттиске которой идентифицируется полное наименование санаторно-курортной организации (п. 9 порядка ведения формы № 076/у)</t>
  </si>
  <si>
    <t xml:space="preserve">Все строки обратного  талона учетной формы № 076/у "Санаторно-курортная карта для детей"   должны быть заполнены лечащим врачом санаторно-курортной организации (п. 9 ведения формы № 076/у)   </t>
  </si>
  <si>
    <t xml:space="preserve">В При заполнении медицинской организацией (иной организацией), оказывающей медицинскую помощь в амбулаторных условиях детям учетной форма № 079/у "Медицинская справка о состоянии здоровья ребенка, отъезжающего в организацию отдыха детей и их оздоровления" строках «Фамилия, имя, отчество (при наличии) ребенка», «Пол», «Дата рождения», «Гражданство» указываются сведения на основании медицинской документации несовершеннолетнего  заполняются на основании медицинской документации несовершеннолетнего (п. 7.1 порядка ведения учетной формы № 079/у). </t>
  </si>
  <si>
    <t xml:space="preserve">При заполнении медицинской организацией (иной организацией), оказывающей медицинскую помощь в амбулаторных условиях детям учетной форма № 079/у "Медицинская справка о состоянии здоровья ребенка, отъезжающего в организацию отдыха детей и их оздоровления"  в строка «Сведения об образовательной организации»   вносятся указывается  тип образовательной организации, которую посещает ребенок (дошкольная, общеобразовательная, профессиональная образовательная организация, образовательная организация высшего образования) на основании справки из образовательной организации  (п. 4 порядка ведения учетной формы № 079/у). </t>
  </si>
  <si>
    <t xml:space="preserve">При заполнении медицинской организацией (иной организацией), оказывающей медицинскую помощь в амбулаторных условиях детям учетной форма № 079/у "Медицинская справка о состоянии здоровья ребенка, отъезжающего в организацию отдыха детей и их оздоровления" в месте печати  проставляется печать медицинской организации, на оттиске которой идентифицируется полное наименование медицинской организации (п.10 порядка ведения учетной формы № 079/у) </t>
  </si>
  <si>
    <t xml:space="preserve">При заполнении медицинской организацией (иной организацией), оказывающей медицинскую помощь в амбулаторных условиях детям учетной форма № 079/у "Медицинская справка о состоянии здоровья ребенка, отъезжающего в организацию отдыха детей и их оздоровления"  в  строке ««Должность, специальность, фамилия, имя, отчество 
(при наличии) и подпись врача»  указывается фамилия, имя, отчество (при наличии) врача, сформировавшего справку  (п. 8 порядка ведения учетной формы № 079/у) </t>
  </si>
  <si>
    <t xml:space="preserve"> При заполнении медицинской организацией (иной организацией), оказывающей медицинскую помощь в амбулаторных условиях детям учетной форма № 079/у "Медицинская справка о состоянии здоровья ребенка, отъезжающего в организацию отдыха детей и их оздоровления"  в строках: «Перенесенные заболевания, операции, травмы», «Проведенные профилактические прививки и результаты обследований в целях выявления туберкулеза», «Состояние здоровья», «Назначенный лечащим врачом режим лечения», «Группа здоровья» и «Медицинская группа для занятий физической культурой»  указываются сведения о перенесенных детских инфекционных заболеваниях, проведенных профилактических прививках, диагноз заболевания и код по МКБ-10, назначенный лечащим врачом режим лечения (диета, прием лекарственных препаратов для медицинского применения и специализированных продуктов лечебного питания), физическое развитие, медицинская группа для занятий физической культурой на основе медицинской документации ребенка.(п. 7 порядка ведения учетной формы № 079/у). </t>
  </si>
  <si>
    <t xml:space="preserve">При заполнении медицинской организацией (иной организацией), оказывающей медицинскую помощь в амбулаторных условиях детям учетной форма № 079/у "Медицинская справка о состоянии здоровья ребенка, отъезжающего в организацию отдыха детей и их оздоровления" в строки: «Нуждаемость в условиях доступной среды», «Необходимость сопровождения ребенка законным представителем в период пребывания в организации отдыха детей 
и их оздоровления» , «Отсутствие контакта с больными инфекционными заболеваниями»  вносятся сведения о нуждаемости в условиях доступной среды (пандусы, поручни, кресла-коляски, адаптированные лифты и другие), необходимости сопровождения ребенка законным представителем в период пребывания в организации отдыха детей и их оздоровления, отсутствии контакта с больными инфекционными заболеваниями и отсутствии медицинских противопоказаний для пребывания в организации отдыха детей и их оздоровления (п. 7 порядка ведения учетной формы № 079/у)  </t>
  </si>
  <si>
    <t xml:space="preserve"> В строках «Фамилия, имя, отчество (при наличии) пациента», «Пол», «Дата рождения пациента»  учетной формы № 086/у "Медицинская справка о результатах прохождения обязательного предварительного медицинского осмотра (обследования)" сведения должны быть указаны на основании данных учетной формы № 025/у «Медицинская карта пациента, получающего медицинскую помощь в амбулаторных условиях»  (пункт 2.6 Порядка ведения учетной формы № 086/у «Медицинская справка о результатах прохождения обязательного предварительного медицинского осмотра (обследования)  (далее - порядок ведения формы № 086/у) )</t>
  </si>
  <si>
    <t xml:space="preserve"> В строке «Медицинское заключение»  учетной формы № 086/у "Медицинская справка справка о результатах прохождения обязательного предварительного медицинского осмотра (обследования)"  должны быть указаны   сведения о профессиональной пригодности абитуриента или лица, поступающего на работу ( п. 7 порядка ведения формы № 086/у) </t>
  </si>
  <si>
    <t xml:space="preserve"> В строке «Данные и состояние здоровья по результатам предварительного медицинского осмотра (обследования)»  учетной формы № 086/у "Медицинская справка о результатах прохождения обязательного предварительного медицинского осмотра (обследования)"   для каждого врача-специалиста указываются диагноз пациента, его код по МКБ, код медицинской услуги и дата оказания медицинской услуги. В строке «Врач – специалист» (указать) может быть указан специалист другого профиля, не включенного в имеющийся перечень, с учетом требований проводимого едицинского осмотра (п. 2.4 порядка ведения формы № 086/у) </t>
  </si>
  <si>
    <t xml:space="preserve"> В строках: «Перенесенные заболевания", «Сведения о профилактических прививках» учетной формы № 086/у "справка о результатах прохождения обязательного предварительного медицинского осмотра (обследования)" сведения должны быть указаны из учетной формы № 025/у «Медицинская карта пациента, получающего медицинскую помощь в амбулаторных условиях» (п.п. 6.8-6.9 порядка ведения формы № 086/у) </t>
  </si>
  <si>
    <t>Утвердить учетную форму № 025/у «Медицинская карта пациента, получающего медицинскую помощь в амбулаторных условиях» (пункт 1 приказа)</t>
  </si>
  <si>
    <t>Утвердить учетную форму № 025-1/у «Талон пациента, получающего медицинскую помощь в амбулаторных условиях» (пункт 1 приказа)</t>
  </si>
  <si>
    <t>Утвердить учетную форму № 070/у «Справка для получения путевки на санаторно-курортное лечение» (пункт 1 приказа)</t>
  </si>
  <si>
    <t>Утвердить учетную форму № 072/у «Санаторно-курортная карта» (пункт 1 приказа)</t>
  </si>
  <si>
    <t>Утвердить учетную форму № 076/у «Санаторно-курортная карта для детей» (пункт 1 приказа)</t>
  </si>
  <si>
    <t>Утвердить учетную форму № 079/у «Медицинская справка о состоянии здоровья ребенка, отъезжающего в организацию отдыха детей и их оздоровления» (пункт 1 приказа)</t>
  </si>
  <si>
    <t>Утвердить учетную форму № 086/у «Медицинская справка о результатах прохождения обязательного предварительного медицинского осмотра (обследования)» (пункт 1 приказа)</t>
  </si>
  <si>
    <t>22719 амбулаторно-поликлинических медицинских организаций из них 5361 частная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</si>
</sst>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_-* #,##0\ _₽_-;\-* #,##0\ _₽_-;_-* &quot;-&quot;??\ _₽_-;_-@_-"/>
    <numFmt numFmtId="166" formatCode="0.0"/>
    <numFmt numFmtId="167" formatCode="0.000"/>
    <numFmt numFmtId="168" formatCode="#,##0.####"/>
    <numFmt numFmtId="169" formatCode="#,##0.#"/>
    <numFmt numFmtId="170" formatCode="_-* #,##0.0\ _₽_-;\-* #,##0.0\ _₽_-;_-* &quot;-&quot;??\ _₽_-;_-@_-"/>
    <numFmt numFmtId="171" formatCode="#,##0.000_ ;\-#,##0.000\ "/>
    <numFmt numFmtId="172" formatCode="#,##0.0"/>
  </numFmts>
  <fonts count="13"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9"/>
      <color indexed="81"/>
      <name val="Tahoma"/>
      <family val="2"/>
      <charset val="204"/>
    </font>
    <font>
      <b/>
      <sz val="9"/>
      <color indexed="81"/>
      <name val="Tahoma"/>
      <family val="2"/>
      <charset val="204"/>
    </font>
    <font>
      <sz val="11"/>
      <color rgb="FF0070C0"/>
      <name val="Calibri"/>
      <family val="2"/>
      <charset val="204"/>
      <scheme val="minor"/>
    </font>
    <font>
      <b/>
      <sz val="12"/>
      <color theme="1"/>
      <name val="Calibri"/>
      <family val="2"/>
      <charset val="204"/>
      <scheme val="minor"/>
    </font>
    <font>
      <sz val="11"/>
      <color rgb="FFFF0000"/>
      <name val="Calibri"/>
      <family val="2"/>
      <charset val="204"/>
      <scheme val="minor"/>
    </font>
    <font>
      <sz val="12"/>
      <color theme="1"/>
      <name val="Times New Roman"/>
      <family val="1"/>
      <charset val="204"/>
    </font>
    <font>
      <sz val="11"/>
      <color rgb="FF000000"/>
      <name val="Calibri"/>
      <family val="2"/>
      <charset val="204"/>
      <scheme val="minor"/>
    </font>
    <font>
      <sz val="11"/>
      <color theme="1"/>
      <name val="Calibri"/>
      <family val="2"/>
      <scheme val="minor"/>
    </font>
    <font>
      <sz val="11"/>
      <name val="Calibri"/>
      <family val="2"/>
      <charset val="204"/>
      <scheme val="minor"/>
    </font>
    <font>
      <sz val="10"/>
      <name val="Arial"/>
      <family val="2"/>
      <charset val="204"/>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0" fillId="0" borderId="0"/>
    <xf numFmtId="164" fontId="10" fillId="0" borderId="0" applyFont="0" applyFill="0" applyBorder="0" applyAlignment="0" applyProtection="0"/>
  </cellStyleXfs>
  <cellXfs count="212">
    <xf numFmtId="0" fontId="0" fillId="0" borderId="0" xfId="0"/>
    <xf numFmtId="0" fontId="2" fillId="0" borderId="0" xfId="0" applyFont="1"/>
    <xf numFmtId="0" fontId="0" fillId="0" borderId="1" xfId="0" applyBorder="1"/>
    <xf numFmtId="0" fontId="2" fillId="0" borderId="1" xfId="0" applyFont="1" applyBorder="1"/>
    <xf numFmtId="0" fontId="0" fillId="2" borderId="1" xfId="0" applyFill="1" applyBorder="1"/>
    <xf numFmtId="0" fontId="5" fillId="0" borderId="0" xfId="0" applyFont="1"/>
    <xf numFmtId="0" fontId="0" fillId="3" borderId="1" xfId="0" applyFill="1" applyBorder="1"/>
    <xf numFmtId="0" fontId="0" fillId="4" borderId="1" xfId="0" applyFill="1" applyBorder="1"/>
    <xf numFmtId="0" fontId="0" fillId="0" borderId="1" xfId="0" applyBorder="1" applyAlignment="1">
      <alignment horizontal="center"/>
    </xf>
    <xf numFmtId="0" fontId="2" fillId="0" borderId="1"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xf numFmtId="0" fontId="2" fillId="2" borderId="1" xfId="0" applyFont="1" applyFill="1" applyBorder="1" applyAlignment="1">
      <alignment horizontal="left" vertical="top" wrapText="1"/>
    </xf>
    <xf numFmtId="0" fontId="0" fillId="0" borderId="1" xfId="0" applyBorder="1" applyAlignment="1">
      <alignment vertical="top" wrapText="1"/>
    </xf>
    <xf numFmtId="2" fontId="0" fillId="0" borderId="1" xfId="0" applyNumberFormat="1" applyBorder="1" applyAlignment="1">
      <alignment horizontal="center" vertical="top" wrapText="1"/>
    </xf>
    <xf numFmtId="0" fontId="8" fillId="0" borderId="0" xfId="0" applyFont="1" applyAlignment="1">
      <alignment horizontal="left" vertical="center" indent="5"/>
    </xf>
    <xf numFmtId="0" fontId="0" fillId="0" borderId="0" xfId="0" applyAlignment="1">
      <alignment wrapText="1"/>
    </xf>
    <xf numFmtId="0" fontId="0" fillId="0" borderId="0" xfId="0" applyAlignment="1">
      <alignment vertical="top"/>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66" fontId="0" fillId="0" borderId="1" xfId="0" applyNumberFormat="1" applyBorder="1" applyAlignment="1">
      <alignment vertical="top"/>
    </xf>
    <xf numFmtId="166" fontId="0" fillId="0" borderId="1" xfId="0" applyNumberFormat="1" applyBorder="1" applyAlignment="1">
      <alignment horizontal="center" vertical="top"/>
    </xf>
    <xf numFmtId="0" fontId="0" fillId="0" borderId="0" xfId="0" applyAlignment="1">
      <alignment horizontal="center" vertical="top"/>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1" fontId="9" fillId="0" borderId="1" xfId="0" applyNumberFormat="1" applyFont="1" applyBorder="1" applyAlignment="1">
      <alignment horizontal="center" vertical="center" wrapText="1"/>
    </xf>
    <xf numFmtId="17" fontId="0" fillId="0" borderId="1" xfId="0" applyNumberFormat="1" applyBorder="1"/>
    <xf numFmtId="167" fontId="9" fillId="0" borderId="1" xfId="0" applyNumberFormat="1" applyFont="1" applyBorder="1" applyAlignment="1">
      <alignment horizontal="center" vertical="center" wrapText="1"/>
    </xf>
    <xf numFmtId="167" fontId="0" fillId="0" borderId="1" xfId="0" applyNumberFormat="1" applyBorder="1"/>
    <xf numFmtId="0" fontId="6" fillId="0" borderId="0" xfId="0" applyFont="1" applyAlignment="1">
      <alignment vertical="top"/>
    </xf>
    <xf numFmtId="0" fontId="2" fillId="0" borderId="0" xfId="0" applyFont="1" applyAlignment="1">
      <alignment vertical="top"/>
    </xf>
    <xf numFmtId="0" fontId="0" fillId="0" borderId="1" xfId="0" applyBorder="1" applyAlignment="1">
      <alignment vertical="top"/>
    </xf>
    <xf numFmtId="0" fontId="6" fillId="0" borderId="0" xfId="0" applyFont="1" applyAlignment="1">
      <alignment horizontal="left" vertical="top"/>
    </xf>
    <xf numFmtId="0" fontId="10" fillId="0" borderId="1" xfId="2" applyBorder="1" applyAlignment="1">
      <alignment horizontal="left" vertical="top" wrapText="1"/>
    </xf>
    <xf numFmtId="0" fontId="10" fillId="0" borderId="1" xfId="2" applyBorder="1" applyAlignment="1">
      <alignment vertical="top" wrapText="1"/>
    </xf>
    <xf numFmtId="17" fontId="0" fillId="0" borderId="1" xfId="0" applyNumberFormat="1" applyBorder="1" applyAlignment="1">
      <alignment vertical="top" wrapText="1"/>
    </xf>
    <xf numFmtId="0" fontId="9" fillId="0" borderId="2" xfId="0" applyFont="1" applyBorder="1" applyAlignment="1">
      <alignment horizontal="center" vertical="center" wrapText="1"/>
    </xf>
    <xf numFmtId="0" fontId="0" fillId="0" borderId="0" xfId="0" applyAlignment="1">
      <alignment horizontal="center" vertical="top" wrapText="1"/>
    </xf>
    <xf numFmtId="0" fontId="11" fillId="0" borderId="0" xfId="0" applyFont="1"/>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0" xfId="0" applyFont="1" applyAlignment="1">
      <alignment horizontal="left" vertical="top" wrapText="1"/>
    </xf>
    <xf numFmtId="168" fontId="11" fillId="0" borderId="1" xfId="0" applyNumberFormat="1" applyFont="1" applyBorder="1" applyAlignment="1">
      <alignment horizontal="right" vertical="top"/>
    </xf>
    <xf numFmtId="169" fontId="11" fillId="0" borderId="1" xfId="0" applyNumberFormat="1" applyFont="1" applyBorder="1" applyAlignment="1">
      <alignment horizontal="right" vertical="top"/>
    </xf>
    <xf numFmtId="169" fontId="0" fillId="0" borderId="1" xfId="0" applyNumberFormat="1" applyBorder="1"/>
    <xf numFmtId="3" fontId="11" fillId="0" borderId="1" xfId="0" applyNumberFormat="1" applyFont="1" applyBorder="1" applyAlignment="1">
      <alignment horizontal="right" vertical="top"/>
    </xf>
    <xf numFmtId="0" fontId="0" fillId="0" borderId="1" xfId="0" applyBorder="1" applyAlignment="1">
      <alignment horizontal="left"/>
    </xf>
    <xf numFmtId="0" fontId="0" fillId="0" borderId="1" xfId="0" applyBorder="1" applyAlignment="1">
      <alignment wrapText="1"/>
    </xf>
    <xf numFmtId="0" fontId="0" fillId="0" borderId="1" xfId="0" applyBorder="1" applyAlignment="1">
      <alignment vertical="center" wrapText="1"/>
    </xf>
    <xf numFmtId="0" fontId="1" fillId="0" borderId="0" xfId="2" applyFont="1" applyAlignment="1">
      <alignment horizontal="left" vertical="top" wrapText="1"/>
    </xf>
    <xf numFmtId="0" fontId="1" fillId="0" borderId="5" xfId="2" applyFont="1" applyBorder="1" applyAlignment="1">
      <alignment horizontal="left" vertical="top" wrapText="1"/>
    </xf>
    <xf numFmtId="167" fontId="1" fillId="0" borderId="6" xfId="2" applyNumberFormat="1" applyFont="1" applyBorder="1" applyAlignment="1">
      <alignment horizontal="left" vertical="top" wrapText="1"/>
    </xf>
    <xf numFmtId="0" fontId="1" fillId="0" borderId="6" xfId="2" applyFont="1" applyBorder="1" applyAlignment="1">
      <alignment horizontal="left" vertical="top" wrapText="1"/>
    </xf>
    <xf numFmtId="166" fontId="1" fillId="0" borderId="6" xfId="2" applyNumberFormat="1" applyFont="1" applyBorder="1" applyAlignment="1">
      <alignment horizontal="left" vertical="top" wrapText="1"/>
    </xf>
    <xf numFmtId="2" fontId="1" fillId="0" borderId="6" xfId="2" applyNumberFormat="1" applyFont="1" applyBorder="1" applyAlignment="1">
      <alignment horizontal="left" vertical="top" wrapText="1"/>
    </xf>
    <xf numFmtId="0" fontId="1" fillId="0" borderId="7" xfId="2" applyFont="1" applyBorder="1" applyAlignment="1">
      <alignment horizontal="left" vertical="top" wrapText="1"/>
    </xf>
    <xf numFmtId="170" fontId="1" fillId="0" borderId="6" xfId="3" applyNumberFormat="1" applyFont="1" applyBorder="1" applyAlignment="1">
      <alignment horizontal="left" vertical="top" wrapText="1"/>
    </xf>
    <xf numFmtId="0" fontId="1" fillId="0" borderId="8" xfId="2" applyFont="1" applyBorder="1" applyAlignment="1">
      <alignment horizontal="left" vertical="top" wrapText="1"/>
    </xf>
    <xf numFmtId="167" fontId="1" fillId="0" borderId="1" xfId="2" applyNumberFormat="1" applyFont="1" applyBorder="1" applyAlignment="1">
      <alignment horizontal="left" vertical="top" wrapText="1"/>
    </xf>
    <xf numFmtId="166" fontId="1" fillId="0" borderId="1" xfId="2" applyNumberFormat="1" applyFont="1" applyBorder="1" applyAlignment="1">
      <alignment horizontal="left" vertical="top" wrapText="1"/>
    </xf>
    <xf numFmtId="2" fontId="1" fillId="0" borderId="1" xfId="2" applyNumberFormat="1" applyFont="1" applyBorder="1" applyAlignment="1">
      <alignment horizontal="left" vertical="top" wrapText="1"/>
    </xf>
    <xf numFmtId="0" fontId="1" fillId="0" borderId="9" xfId="2" applyFont="1" applyBorder="1" applyAlignment="1">
      <alignment horizontal="left" vertical="top" wrapText="1"/>
    </xf>
    <xf numFmtId="170" fontId="1" fillId="0" borderId="1" xfId="3" applyNumberFormat="1" applyFont="1" applyBorder="1" applyAlignment="1">
      <alignment horizontal="left" vertical="top" wrapText="1"/>
    </xf>
    <xf numFmtId="0" fontId="1" fillId="0" borderId="1" xfId="2" applyFont="1" applyBorder="1" applyAlignment="1">
      <alignment horizontal="left"/>
    </xf>
    <xf numFmtId="0" fontId="1" fillId="0" borderId="1" xfId="2" applyFont="1" applyBorder="1" applyAlignment="1">
      <alignment horizontal="left" wrapText="1"/>
    </xf>
    <xf numFmtId="0" fontId="1" fillId="0" borderId="1" xfId="2" applyFont="1" applyBorder="1"/>
    <xf numFmtId="0" fontId="1" fillId="0" borderId="1" xfId="2" applyFont="1" applyBorder="1" applyAlignment="1">
      <alignment horizontal="left" vertical="top" wrapText="1"/>
    </xf>
    <xf numFmtId="0" fontId="1" fillId="0" borderId="8" xfId="2" applyFont="1" applyBorder="1" applyAlignment="1">
      <alignment horizontal="center" vertical="top" wrapText="1"/>
    </xf>
    <xf numFmtId="170" fontId="1" fillId="0" borderId="1" xfId="3" applyNumberFormat="1" applyFont="1" applyBorder="1" applyAlignment="1">
      <alignment horizontal="center" vertical="top" wrapText="1"/>
    </xf>
    <xf numFmtId="0" fontId="1" fillId="0" borderId="1" xfId="2" applyFont="1" applyBorder="1" applyAlignment="1">
      <alignment vertical="top"/>
    </xf>
    <xf numFmtId="0" fontId="1" fillId="0" borderId="9" xfId="2" applyFont="1" applyBorder="1" applyAlignment="1">
      <alignment horizontal="left"/>
    </xf>
    <xf numFmtId="171" fontId="1" fillId="0" borderId="1" xfId="3" applyNumberFormat="1" applyFont="1" applyBorder="1" applyAlignment="1">
      <alignment horizontal="center" vertical="top" wrapText="1"/>
    </xf>
    <xf numFmtId="0" fontId="1" fillId="0" borderId="1" xfId="2" applyFont="1" applyBorder="1" applyAlignment="1">
      <alignment vertical="top" wrapText="1"/>
    </xf>
    <xf numFmtId="0" fontId="7" fillId="0" borderId="8" xfId="2" applyFont="1" applyBorder="1" applyAlignment="1">
      <alignment horizontal="left" vertical="top" wrapText="1"/>
    </xf>
    <xf numFmtId="170" fontId="1" fillId="0" borderId="1" xfId="3" applyNumberFormat="1" applyFont="1" applyFill="1" applyBorder="1" applyAlignment="1">
      <alignment horizontal="center" vertical="top" wrapText="1"/>
    </xf>
    <xf numFmtId="1" fontId="1" fillId="0" borderId="8" xfId="2" applyNumberFormat="1" applyFont="1" applyBorder="1" applyAlignment="1">
      <alignment horizontal="center" vertical="top" wrapText="1"/>
    </xf>
    <xf numFmtId="0" fontId="7" fillId="0" borderId="0" xfId="2" applyFont="1" applyAlignment="1">
      <alignment horizontal="left" vertical="top" wrapText="1"/>
    </xf>
    <xf numFmtId="0" fontId="1" fillId="0" borderId="8" xfId="2" applyFont="1" applyBorder="1" applyAlignment="1">
      <alignment horizontal="center"/>
    </xf>
    <xf numFmtId="170" fontId="1" fillId="0" borderId="1" xfId="3" applyNumberFormat="1" applyFont="1" applyFill="1" applyBorder="1" applyAlignment="1">
      <alignment horizontal="left" vertical="top" wrapText="1"/>
    </xf>
    <xf numFmtId="0" fontId="11" fillId="0" borderId="1" xfId="2" applyFont="1" applyBorder="1" applyAlignment="1">
      <alignment horizontal="left" vertical="top" wrapText="1"/>
    </xf>
    <xf numFmtId="0" fontId="7" fillId="0" borderId="1" xfId="2" applyFont="1" applyBorder="1" applyAlignment="1">
      <alignment horizontal="left" vertical="top" wrapText="1"/>
    </xf>
    <xf numFmtId="0" fontId="1" fillId="5" borderId="1" xfId="2" applyFont="1" applyFill="1" applyBorder="1" applyAlignment="1">
      <alignment vertical="center" wrapText="1"/>
    </xf>
    <xf numFmtId="0" fontId="11" fillId="5" borderId="1" xfId="2" applyFont="1" applyFill="1" applyBorder="1" applyAlignment="1">
      <alignment horizontal="center" vertical="center" wrapText="1"/>
    </xf>
    <xf numFmtId="0" fontId="2" fillId="0" borderId="0" xfId="2" applyFont="1" applyAlignment="1">
      <alignment horizontal="center" vertical="center" wrapText="1"/>
    </xf>
    <xf numFmtId="0" fontId="2" fillId="4" borderId="8"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0" borderId="0" xfId="2" applyFont="1" applyAlignment="1">
      <alignment horizontal="center" vertical="top" wrapText="1"/>
    </xf>
    <xf numFmtId="168" fontId="0" fillId="0" borderId="0" xfId="0" applyNumberFormat="1"/>
    <xf numFmtId="172" fontId="11" fillId="0" borderId="1" xfId="0" applyNumberFormat="1" applyFont="1" applyBorder="1" applyAlignment="1">
      <alignment horizontal="right" vertical="top"/>
    </xf>
    <xf numFmtId="0" fontId="2" fillId="4" borderId="1" xfId="2" applyFont="1" applyFill="1" applyBorder="1" applyAlignment="1">
      <alignment horizontal="center" vertical="center" wrapText="1"/>
    </xf>
    <xf numFmtId="0" fontId="11" fillId="0" borderId="1" xfId="2" applyFont="1" applyBorder="1"/>
    <xf numFmtId="0" fontId="2" fillId="0" borderId="1" xfId="2" applyFont="1" applyBorder="1" applyAlignment="1">
      <alignment horizontal="left" vertical="top" wrapText="1"/>
    </xf>
    <xf numFmtId="0" fontId="1" fillId="5" borderId="1" xfId="2" applyFont="1" applyFill="1" applyBorder="1" applyAlignment="1">
      <alignment horizontal="center" vertical="center" wrapText="1"/>
    </xf>
    <xf numFmtId="0" fontId="1" fillId="0" borderId="1" xfId="2" applyFont="1" applyBorder="1" applyAlignment="1">
      <alignment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166" fontId="9" fillId="0" borderId="1" xfId="0" applyNumberFormat="1"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166" fontId="9" fillId="0" borderId="1" xfId="0" applyNumberFormat="1" applyFont="1" applyBorder="1" applyAlignment="1">
      <alignment horizontal="center" vertical="center" wrapText="1"/>
    </xf>
    <xf numFmtId="0" fontId="9" fillId="6" borderId="1" xfId="0" applyFont="1" applyFill="1" applyBorder="1" applyAlignment="1">
      <alignment horizontal="center" vertical="top" wrapText="1"/>
    </xf>
    <xf numFmtId="0" fontId="9" fillId="6" borderId="1" xfId="0" applyFont="1" applyFill="1" applyBorder="1" applyAlignment="1">
      <alignment horizontal="left" vertical="top" wrapText="1"/>
    </xf>
    <xf numFmtId="166" fontId="9" fillId="6" borderId="1" xfId="0" applyNumberFormat="1" applyFont="1" applyFill="1" applyBorder="1" applyAlignment="1">
      <alignment horizontal="center" vertical="top" wrapText="1"/>
    </xf>
    <xf numFmtId="0" fontId="9" fillId="6" borderId="2" xfId="0" applyFont="1" applyFill="1" applyBorder="1" applyAlignment="1">
      <alignment horizontal="left" vertical="top" wrapText="1"/>
    </xf>
    <xf numFmtId="166" fontId="9" fillId="6" borderId="2" xfId="0" applyNumberFormat="1" applyFont="1" applyFill="1" applyBorder="1" applyAlignment="1">
      <alignment horizontal="center" vertical="top" wrapText="1"/>
    </xf>
    <xf numFmtId="17" fontId="0" fillId="0" borderId="1" xfId="0" applyNumberFormat="1" applyBorder="1" applyAlignment="1">
      <alignment horizontal="center" vertical="top"/>
    </xf>
    <xf numFmtId="0" fontId="10" fillId="6" borderId="1" xfId="2" applyFill="1" applyBorder="1" applyAlignment="1">
      <alignment horizontal="left" vertical="top" wrapText="1"/>
    </xf>
    <xf numFmtId="0" fontId="10" fillId="6" borderId="1" xfId="2" applyFill="1" applyBorder="1" applyAlignment="1">
      <alignment vertical="top" wrapText="1"/>
    </xf>
    <xf numFmtId="0" fontId="0" fillId="6" borderId="1" xfId="0" applyFill="1" applyBorder="1" applyAlignment="1">
      <alignment horizontal="center" vertical="top" wrapText="1"/>
    </xf>
    <xf numFmtId="0" fontId="1" fillId="0" borderId="1" xfId="2" applyFont="1" applyBorder="1" applyAlignment="1">
      <alignment horizontal="left" vertical="top"/>
    </xf>
    <xf numFmtId="0" fontId="0" fillId="0" borderId="1" xfId="2" applyFont="1" applyBorder="1" applyAlignment="1">
      <alignment horizontal="left" vertical="top" wrapText="1"/>
    </xf>
    <xf numFmtId="0" fontId="0" fillId="0" borderId="0" xfId="0" applyAlignment="1">
      <alignment horizontal="left" vertical="top" wrapText="1"/>
    </xf>
    <xf numFmtId="165" fontId="0" fillId="0" borderId="1" xfId="1" applyNumberFormat="1" applyFont="1" applyFill="1" applyBorder="1" applyAlignment="1">
      <alignment horizontal="left" vertical="top" wrapText="1"/>
    </xf>
    <xf numFmtId="0" fontId="8" fillId="0" borderId="0" xfId="0" applyFont="1"/>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7" borderId="1" xfId="0" applyFont="1" applyFill="1" applyBorder="1" applyAlignment="1">
      <alignment horizontal="center" vertical="center" wrapText="1"/>
    </xf>
    <xf numFmtId="49" fontId="8" fillId="0" borderId="0" xfId="0" applyNumberFormat="1" applyFont="1"/>
    <xf numFmtId="164" fontId="8" fillId="7"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1" xfId="0" applyBorder="1" applyAlignment="1">
      <alignment wrapText="1" shrinkToFit="1"/>
    </xf>
    <xf numFmtId="0" fontId="8" fillId="0" borderId="1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0" fillId="0" borderId="2" xfId="0" applyBorder="1" applyAlignment="1">
      <alignment vertical="top" wrapText="1" shrinkToFit="1"/>
    </xf>
    <xf numFmtId="0" fontId="0" fillId="0" borderId="3" xfId="0" applyBorder="1" applyAlignment="1">
      <alignment vertical="top" wrapText="1" shrinkToFit="1"/>
    </xf>
    <xf numFmtId="0" fontId="0" fillId="0" borderId="4" xfId="0" applyBorder="1" applyAlignment="1">
      <alignment vertical="top" wrapText="1" shrinkToFit="1"/>
    </xf>
    <xf numFmtId="0" fontId="1" fillId="0" borderId="1" xfId="2" applyFont="1" applyBorder="1" applyAlignment="1">
      <alignment horizontal="left" vertical="top" wrapText="1"/>
    </xf>
    <xf numFmtId="0" fontId="11" fillId="0" borderId="1" xfId="2" applyFont="1" applyBorder="1" applyAlignment="1">
      <alignment horizontal="left"/>
    </xf>
    <xf numFmtId="0" fontId="0" fillId="0" borderId="1" xfId="2" applyFont="1" applyBorder="1" applyAlignment="1">
      <alignment horizontal="left" vertical="top" wrapText="1"/>
    </xf>
    <xf numFmtId="0" fontId="1" fillId="0" borderId="2" xfId="2" applyFont="1" applyBorder="1" applyAlignment="1">
      <alignment horizontal="left" vertical="top" wrapText="1"/>
    </xf>
    <xf numFmtId="0" fontId="1" fillId="0" borderId="3" xfId="2" applyFont="1" applyBorder="1" applyAlignment="1">
      <alignment horizontal="left" vertical="top" wrapText="1"/>
    </xf>
    <xf numFmtId="0" fontId="1" fillId="0" borderId="4" xfId="2" applyFont="1" applyBorder="1" applyAlignment="1">
      <alignment horizontal="left" vertical="top" wrapText="1"/>
    </xf>
    <xf numFmtId="0" fontId="9" fillId="0" borderId="2" xfId="2" applyFont="1" applyBorder="1" applyAlignment="1">
      <alignment horizontal="center" vertical="top"/>
    </xf>
    <xf numFmtId="0" fontId="9" fillId="0" borderId="3" xfId="2" applyFont="1" applyBorder="1" applyAlignment="1">
      <alignment horizontal="center" vertical="top"/>
    </xf>
    <xf numFmtId="0" fontId="9" fillId="0" borderId="4" xfId="2" applyFont="1" applyBorder="1" applyAlignment="1">
      <alignment horizontal="center" vertical="top"/>
    </xf>
    <xf numFmtId="0" fontId="1" fillId="0" borderId="1" xfId="2" applyFont="1" applyBorder="1" applyAlignment="1">
      <alignment vertical="top" wrapText="1"/>
    </xf>
    <xf numFmtId="0" fontId="11" fillId="0" borderId="1" xfId="2" applyFont="1" applyBorder="1"/>
    <xf numFmtId="0" fontId="1" fillId="0" borderId="12" xfId="2" applyFont="1" applyBorder="1" applyAlignment="1">
      <alignment horizontal="center" vertical="top" wrapText="1"/>
    </xf>
    <xf numFmtId="0" fontId="1" fillId="0" borderId="11" xfId="2" applyFont="1" applyBorder="1" applyAlignment="1">
      <alignment horizontal="center" vertical="top" wrapText="1"/>
    </xf>
    <xf numFmtId="0" fontId="1" fillId="0" borderId="10" xfId="2" applyFont="1" applyBorder="1" applyAlignment="1">
      <alignment horizontal="center" vertical="top" wrapText="1"/>
    </xf>
    <xf numFmtId="0" fontId="2" fillId="0" borderId="2" xfId="2" applyFont="1" applyBorder="1" applyAlignment="1">
      <alignment horizontal="left" vertical="top" wrapText="1"/>
    </xf>
    <xf numFmtId="0" fontId="2" fillId="0" borderId="3" xfId="2" applyFont="1" applyBorder="1" applyAlignment="1">
      <alignment horizontal="left" vertical="top" wrapText="1"/>
    </xf>
    <xf numFmtId="0" fontId="2" fillId="0" borderId="4" xfId="2" applyFont="1" applyBorder="1" applyAlignment="1">
      <alignment horizontal="left" vertical="top" wrapText="1"/>
    </xf>
    <xf numFmtId="0" fontId="1" fillId="0" borderId="2" xfId="2" applyFont="1" applyBorder="1" applyAlignment="1">
      <alignment horizontal="left" vertical="top"/>
    </xf>
    <xf numFmtId="0" fontId="1" fillId="0" borderId="3" xfId="2" applyFont="1" applyBorder="1" applyAlignment="1">
      <alignment horizontal="left" vertical="top"/>
    </xf>
    <xf numFmtId="0" fontId="1" fillId="0" borderId="4" xfId="2" applyFont="1" applyBorder="1" applyAlignment="1">
      <alignment horizontal="left" vertical="top"/>
    </xf>
    <xf numFmtId="0" fontId="1" fillId="0" borderId="2" xfId="2" applyFont="1" applyBorder="1" applyAlignment="1">
      <alignment horizontal="center" vertical="top" wrapText="1"/>
    </xf>
    <xf numFmtId="0" fontId="1" fillId="0" borderId="3" xfId="2" applyFont="1" applyBorder="1" applyAlignment="1">
      <alignment horizontal="center" vertical="top" wrapText="1"/>
    </xf>
    <xf numFmtId="0" fontId="1" fillId="0" borderId="4" xfId="2" applyFont="1" applyBorder="1" applyAlignment="1">
      <alignment horizontal="center" vertical="top" wrapText="1"/>
    </xf>
    <xf numFmtId="0" fontId="1" fillId="0" borderId="1" xfId="2" applyFont="1" applyBorder="1" applyAlignment="1">
      <alignment wrapText="1"/>
    </xf>
    <xf numFmtId="0" fontId="9" fillId="0" borderId="2" xfId="2" applyFont="1" applyBorder="1" applyAlignment="1">
      <alignment horizontal="left" vertical="top" wrapText="1"/>
    </xf>
    <xf numFmtId="0" fontId="9" fillId="0" borderId="3" xfId="2" applyFont="1" applyBorder="1" applyAlignment="1">
      <alignment horizontal="left" vertical="top" wrapText="1"/>
    </xf>
    <xf numFmtId="0" fontId="9" fillId="0" borderId="4" xfId="2" applyFont="1" applyBorder="1" applyAlignment="1">
      <alignment horizontal="left" vertical="top" wrapText="1"/>
    </xf>
    <xf numFmtId="0" fontId="2" fillId="0" borderId="1" xfId="2" applyFont="1" applyBorder="1" applyAlignment="1">
      <alignment horizontal="center" vertical="top" wrapText="1"/>
    </xf>
    <xf numFmtId="0" fontId="1" fillId="0" borderId="9" xfId="2" applyFont="1" applyBorder="1" applyAlignment="1">
      <alignment horizontal="center" vertical="top" wrapText="1"/>
    </xf>
    <xf numFmtId="0" fontId="1" fillId="0" borderId="1" xfId="2" applyFont="1" applyBorder="1" applyAlignment="1">
      <alignment horizontal="left" vertical="top"/>
    </xf>
    <xf numFmtId="0" fontId="2" fillId="0" borderId="1" xfId="2" applyFont="1" applyBorder="1" applyAlignment="1">
      <alignment horizontal="left" vertical="top" wrapText="1"/>
    </xf>
    <xf numFmtId="0" fontId="2" fillId="5" borderId="15" xfId="2" applyFont="1" applyFill="1" applyBorder="1" applyAlignment="1">
      <alignment horizontal="center" vertical="top" wrapText="1"/>
    </xf>
    <xf numFmtId="0" fontId="2" fillId="5" borderId="14" xfId="2" applyFont="1" applyFill="1" applyBorder="1" applyAlignment="1">
      <alignment horizontal="center" vertical="top" wrapText="1"/>
    </xf>
    <xf numFmtId="0" fontId="2" fillId="5" borderId="13" xfId="2" applyFont="1" applyFill="1" applyBorder="1" applyAlignment="1">
      <alignment horizontal="center" vertical="top" wrapText="1"/>
    </xf>
    <xf numFmtId="0" fontId="1" fillId="5" borderId="9" xfId="2" applyFont="1" applyFill="1" applyBorder="1" applyAlignment="1">
      <alignment horizontal="center" vertical="center" wrapText="1"/>
    </xf>
    <xf numFmtId="0" fontId="1" fillId="5" borderId="1" xfId="2" applyFont="1" applyFill="1" applyBorder="1" applyAlignment="1">
      <alignment horizontal="center" vertical="center" wrapText="1"/>
    </xf>
    <xf numFmtId="0" fontId="1" fillId="5" borderId="8" xfId="2" applyFont="1" applyFill="1" applyBorder="1" applyAlignment="1">
      <alignment horizontal="center" vertical="center" wrapText="1"/>
    </xf>
    <xf numFmtId="0" fontId="2" fillId="4" borderId="14" xfId="2" applyFont="1" applyFill="1" applyBorder="1" applyAlignment="1">
      <alignment horizontal="center" vertical="top" wrapText="1"/>
    </xf>
    <xf numFmtId="0" fontId="2" fillId="4" borderId="13" xfId="2" applyFont="1" applyFill="1" applyBorder="1" applyAlignment="1">
      <alignment horizontal="center" vertical="top" wrapText="1"/>
    </xf>
    <xf numFmtId="0" fontId="2" fillId="4" borderId="1" xfId="2" applyFont="1" applyFill="1" applyBorder="1" applyAlignment="1">
      <alignment horizontal="center" vertical="top" wrapText="1"/>
    </xf>
    <xf numFmtId="0" fontId="2" fillId="4" borderId="8" xfId="2" applyFont="1" applyFill="1" applyBorder="1" applyAlignment="1">
      <alignment horizontal="center" vertical="top" wrapText="1"/>
    </xf>
    <xf numFmtId="0" fontId="2" fillId="4" borderId="15" xfId="2" applyFont="1" applyFill="1" applyBorder="1" applyAlignment="1">
      <alignment horizontal="center" vertical="center" wrapText="1"/>
    </xf>
    <xf numFmtId="0" fontId="2" fillId="4" borderId="9" xfId="2" applyFont="1" applyFill="1" applyBorder="1" applyAlignment="1">
      <alignment horizontal="center" vertical="center" wrapText="1"/>
    </xf>
    <xf numFmtId="0" fontId="2" fillId="4" borderId="14"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 xfId="2" applyFont="1" applyFill="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9" fillId="6" borderId="1" xfId="0" applyFont="1" applyFill="1" applyBorder="1" applyAlignment="1">
      <alignment horizontal="left" vertical="top" wrapText="1"/>
    </xf>
    <xf numFmtId="166" fontId="9" fillId="6" borderId="1" xfId="0" applyNumberFormat="1" applyFont="1"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left" vertical="top" wrapText="1"/>
    </xf>
  </cellXfs>
  <cellStyles count="4">
    <cellStyle name="Обычный" xfId="0" builtinId="0"/>
    <cellStyle name="Обычный 2" xfId="2"/>
    <cellStyle name="Финансовый" xfId="1" builtinId="3"/>
    <cellStyle name="Финансовый 2" xfId="3"/>
  </cellStyles>
  <dxfs count="0"/>
  <tableStyles count="0" defaultTableStyle="TableStyleMedium2" defaultPivotStyle="PivotStyleLight16"/>
  <colors>
    <mruColors>
      <color rgb="FF0092AB"/>
      <color rgb="FFDFF3F4"/>
      <color rgb="FFF7F7F7"/>
      <color rgb="FFFFCA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1"/>
  <sheetViews>
    <sheetView workbookViewId="0">
      <selection activeCell="I3" sqref="I3"/>
    </sheetView>
  </sheetViews>
  <sheetFormatPr defaultRowHeight="15" x14ac:dyDescent="0.25"/>
  <sheetData>
    <row r="1" spans="1:10" x14ac:dyDescent="0.25">
      <c r="A1" t="s">
        <v>33</v>
      </c>
      <c r="B1" t="s">
        <v>36</v>
      </c>
      <c r="C1" t="s">
        <v>37</v>
      </c>
      <c r="D1" t="s">
        <v>44</v>
      </c>
      <c r="E1" t="s">
        <v>49</v>
      </c>
      <c r="F1" t="s">
        <v>51</v>
      </c>
      <c r="G1" t="s">
        <v>54</v>
      </c>
      <c r="H1" t="s">
        <v>55</v>
      </c>
      <c r="I1" t="s">
        <v>1049</v>
      </c>
      <c r="J1" t="s">
        <v>1052</v>
      </c>
    </row>
    <row r="2" spans="1:10" x14ac:dyDescent="0.25">
      <c r="A2" t="s">
        <v>34</v>
      </c>
      <c r="B2">
        <v>1</v>
      </c>
      <c r="C2" t="s">
        <v>0</v>
      </c>
      <c r="D2" t="s">
        <v>1055</v>
      </c>
      <c r="E2" t="e">
        <f>1/8/#REF!*12/60</f>
        <v>#REF!</v>
      </c>
      <c r="F2" t="s">
        <v>52</v>
      </c>
      <c r="G2" t="s">
        <v>0</v>
      </c>
      <c r="H2">
        <v>1</v>
      </c>
      <c r="I2" t="s">
        <v>1091</v>
      </c>
      <c r="J2" t="s">
        <v>1053</v>
      </c>
    </row>
    <row r="3" spans="1:10" x14ac:dyDescent="0.25">
      <c r="A3" t="s">
        <v>35</v>
      </c>
      <c r="B3">
        <v>2</v>
      </c>
      <c r="C3" t="s">
        <v>40</v>
      </c>
      <c r="D3" t="s">
        <v>48</v>
      </c>
      <c r="E3" t="e">
        <f>1/8/#REF!*12</f>
        <v>#REF!</v>
      </c>
      <c r="F3" t="s">
        <v>53</v>
      </c>
      <c r="G3" t="s">
        <v>40</v>
      </c>
      <c r="H3">
        <f>1/1000</f>
        <v>1E-3</v>
      </c>
      <c r="I3" t="s">
        <v>1050</v>
      </c>
      <c r="J3" t="s">
        <v>1054</v>
      </c>
    </row>
    <row r="4" spans="1:10" x14ac:dyDescent="0.25">
      <c r="B4">
        <v>3</v>
      </c>
      <c r="C4" t="s">
        <v>41</v>
      </c>
      <c r="D4" t="s">
        <v>45</v>
      </c>
      <c r="E4" t="e">
        <f>1/#REF!*12</f>
        <v>#REF!</v>
      </c>
      <c r="G4" t="s">
        <v>41</v>
      </c>
      <c r="H4">
        <f>1/1000000</f>
        <v>9.9999999999999995E-7</v>
      </c>
      <c r="I4" t="s">
        <v>1051</v>
      </c>
    </row>
    <row r="5" spans="1:10" x14ac:dyDescent="0.25">
      <c r="B5">
        <v>4</v>
      </c>
      <c r="C5" t="s">
        <v>38</v>
      </c>
      <c r="D5" t="s">
        <v>46</v>
      </c>
      <c r="E5">
        <v>1</v>
      </c>
    </row>
    <row r="6" spans="1:10" x14ac:dyDescent="0.25">
      <c r="B6">
        <v>5</v>
      </c>
      <c r="C6" t="s">
        <v>39</v>
      </c>
      <c r="D6" t="s">
        <v>47</v>
      </c>
      <c r="E6">
        <v>12</v>
      </c>
    </row>
    <row r="7" spans="1:10" x14ac:dyDescent="0.25">
      <c r="B7">
        <v>6</v>
      </c>
      <c r="C7" t="s">
        <v>7</v>
      </c>
    </row>
    <row r="8" spans="1:10" x14ac:dyDescent="0.25">
      <c r="B8">
        <v>7</v>
      </c>
      <c r="C8" t="s">
        <v>28</v>
      </c>
    </row>
    <row r="9" spans="1:10" x14ac:dyDescent="0.25">
      <c r="B9">
        <v>8</v>
      </c>
      <c r="C9" t="s">
        <v>42</v>
      </c>
    </row>
    <row r="10" spans="1:10" x14ac:dyDescent="0.25">
      <c r="B10">
        <v>9</v>
      </c>
      <c r="C10" t="s">
        <v>16</v>
      </c>
    </row>
    <row r="11" spans="1:10" x14ac:dyDescent="0.25">
      <c r="B11">
        <v>10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topLeftCell="A2" zoomScale="120" zoomScaleNormal="120" workbookViewId="0">
      <selection activeCell="I11" sqref="I11"/>
    </sheetView>
  </sheetViews>
  <sheetFormatPr defaultRowHeight="15" x14ac:dyDescent="0.25"/>
  <cols>
    <col min="1" max="1" width="5.7109375" customWidth="1"/>
    <col min="2" max="2" width="40.7109375" customWidth="1"/>
    <col min="3" max="3" width="5.7109375" customWidth="1"/>
    <col min="4" max="4" width="50.7109375" customWidth="1"/>
    <col min="5" max="5" width="24.28515625" customWidth="1"/>
  </cols>
  <sheetData>
    <row r="1" spans="1:5" ht="15.75" x14ac:dyDescent="0.25">
      <c r="A1" s="12" t="s">
        <v>86</v>
      </c>
    </row>
    <row r="3" spans="1:5" ht="30" x14ac:dyDescent="0.25">
      <c r="A3" s="19" t="s">
        <v>173</v>
      </c>
      <c r="B3" s="19" t="s">
        <v>180</v>
      </c>
      <c r="C3" s="19" t="s">
        <v>173</v>
      </c>
      <c r="D3" s="19" t="s">
        <v>181</v>
      </c>
      <c r="E3" s="19" t="s">
        <v>206</v>
      </c>
    </row>
    <row r="4" spans="1:5" x14ac:dyDescent="0.25">
      <c r="A4" s="193">
        <v>1</v>
      </c>
      <c r="B4" s="194" t="s">
        <v>183</v>
      </c>
      <c r="C4" s="24">
        <v>1</v>
      </c>
      <c r="D4" s="25" t="s">
        <v>207</v>
      </c>
      <c r="E4" s="100">
        <v>1</v>
      </c>
    </row>
    <row r="5" spans="1:5" x14ac:dyDescent="0.25">
      <c r="A5" s="193"/>
      <c r="B5" s="194"/>
      <c r="C5" s="24">
        <f>C4+1</f>
        <v>2</v>
      </c>
      <c r="D5" s="25" t="s">
        <v>208</v>
      </c>
      <c r="E5" s="100">
        <f>1/5</f>
        <v>0.2</v>
      </c>
    </row>
    <row r="6" spans="1:5" x14ac:dyDescent="0.25">
      <c r="A6" s="193"/>
      <c r="B6" s="194"/>
      <c r="C6" s="24">
        <f>C5+1</f>
        <v>3</v>
      </c>
      <c r="D6" s="25" t="s">
        <v>184</v>
      </c>
      <c r="E6" s="100">
        <v>1</v>
      </c>
    </row>
    <row r="7" spans="1:5" x14ac:dyDescent="0.25">
      <c r="A7" s="193"/>
      <c r="B7" s="194"/>
      <c r="C7" s="24">
        <f>C6+1</f>
        <v>4</v>
      </c>
      <c r="D7" s="25" t="s">
        <v>881</v>
      </c>
      <c r="E7" s="100">
        <v>1</v>
      </c>
    </row>
    <row r="8" spans="1:5" x14ac:dyDescent="0.25">
      <c r="A8" s="193"/>
      <c r="B8" s="194"/>
      <c r="C8" s="24">
        <f>C7+1</f>
        <v>5</v>
      </c>
      <c r="D8" s="25" t="s">
        <v>877</v>
      </c>
      <c r="E8" s="100">
        <v>1</v>
      </c>
    </row>
    <row r="9" spans="1:5" ht="14.45" customHeight="1" x14ac:dyDescent="0.25">
      <c r="A9" s="193">
        <v>2</v>
      </c>
      <c r="B9" s="194" t="s">
        <v>185</v>
      </c>
      <c r="C9" s="24">
        <v>1</v>
      </c>
      <c r="D9" s="25"/>
      <c r="E9" s="28"/>
    </row>
    <row r="10" spans="1:5" x14ac:dyDescent="0.25">
      <c r="A10" s="193"/>
      <c r="B10" s="194"/>
      <c r="C10" s="24">
        <f>C9+1</f>
        <v>2</v>
      </c>
      <c r="D10" s="25"/>
      <c r="E10" s="28"/>
    </row>
    <row r="11" spans="1:5" x14ac:dyDescent="0.25">
      <c r="A11" s="193"/>
      <c r="B11" s="194"/>
      <c r="C11" s="24">
        <f>C10+1</f>
        <v>3</v>
      </c>
      <c r="D11" s="25"/>
      <c r="E11" s="28"/>
    </row>
    <row r="12" spans="1:5" ht="28.9" customHeight="1" x14ac:dyDescent="0.25">
      <c r="A12" s="195">
        <v>3</v>
      </c>
      <c r="B12" s="198" t="s">
        <v>188</v>
      </c>
      <c r="C12" s="24">
        <v>1</v>
      </c>
      <c r="D12" s="25"/>
      <c r="E12" s="26"/>
    </row>
    <row r="13" spans="1:5" x14ac:dyDescent="0.25">
      <c r="A13" s="196"/>
      <c r="B13" s="199"/>
      <c r="C13" s="24">
        <f>C12+1</f>
        <v>2</v>
      </c>
      <c r="D13" s="25"/>
      <c r="E13" s="26"/>
    </row>
    <row r="14" spans="1:5" x14ac:dyDescent="0.25">
      <c r="A14" s="197"/>
      <c r="B14" s="200"/>
      <c r="C14" s="24">
        <f>C13+1</f>
        <v>3</v>
      </c>
      <c r="D14" s="25"/>
      <c r="E14" s="26"/>
    </row>
    <row r="15" spans="1:5" x14ac:dyDescent="0.25">
      <c r="A15" s="193">
        <v>4</v>
      </c>
      <c r="B15" s="194" t="s">
        <v>189</v>
      </c>
      <c r="C15" s="24">
        <v>1</v>
      </c>
      <c r="D15" s="2"/>
      <c r="E15" s="29"/>
    </row>
    <row r="16" spans="1:5" x14ac:dyDescent="0.25">
      <c r="A16" s="193"/>
      <c r="B16" s="194"/>
      <c r="C16" s="24">
        <f>C15+1</f>
        <v>2</v>
      </c>
      <c r="D16" s="2"/>
      <c r="E16" s="29"/>
    </row>
    <row r="17" spans="1:5" x14ac:dyDescent="0.25">
      <c r="A17" s="193"/>
      <c r="B17" s="194"/>
      <c r="C17" s="24">
        <f>C16+1</f>
        <v>3</v>
      </c>
      <c r="D17" s="2"/>
      <c r="E17" s="29"/>
    </row>
    <row r="18" spans="1:5" ht="14.45" customHeight="1" x14ac:dyDescent="0.25">
      <c r="A18" s="193">
        <v>5</v>
      </c>
      <c r="B18" s="194" t="s">
        <v>191</v>
      </c>
      <c r="C18" s="24">
        <v>1</v>
      </c>
      <c r="D18" s="25"/>
      <c r="E18" s="28"/>
    </row>
    <row r="19" spans="1:5" x14ac:dyDescent="0.25">
      <c r="A19" s="193"/>
      <c r="B19" s="194"/>
      <c r="C19" s="24">
        <f>C18+1</f>
        <v>2</v>
      </c>
      <c r="D19" s="2"/>
      <c r="E19" s="29"/>
    </row>
    <row r="20" spans="1:5" x14ac:dyDescent="0.25">
      <c r="A20" s="193"/>
      <c r="B20" s="194"/>
      <c r="C20" s="24">
        <f>C19+1</f>
        <v>3</v>
      </c>
      <c r="D20" s="2"/>
      <c r="E20" s="29"/>
    </row>
    <row r="21" spans="1:5" x14ac:dyDescent="0.25">
      <c r="A21" s="193">
        <v>6</v>
      </c>
      <c r="B21" s="194" t="s">
        <v>193</v>
      </c>
      <c r="C21" s="24">
        <v>1</v>
      </c>
      <c r="D21" s="25"/>
      <c r="E21" s="28"/>
    </row>
    <row r="22" spans="1:5" x14ac:dyDescent="0.25">
      <c r="A22" s="193"/>
      <c r="B22" s="194"/>
      <c r="C22" s="24">
        <f>C21+1</f>
        <v>2</v>
      </c>
      <c r="D22" s="2"/>
      <c r="E22" s="29"/>
    </row>
    <row r="23" spans="1:5" x14ac:dyDescent="0.25">
      <c r="A23" s="193"/>
      <c r="B23" s="194"/>
      <c r="C23" s="24">
        <f>C22+1</f>
        <v>3</v>
      </c>
      <c r="D23" s="2"/>
      <c r="E23" s="29"/>
    </row>
    <row r="24" spans="1:5" x14ac:dyDescent="0.25">
      <c r="A24" s="193">
        <v>7</v>
      </c>
      <c r="B24" s="194" t="s">
        <v>194</v>
      </c>
      <c r="C24" s="24">
        <v>1</v>
      </c>
      <c r="D24" s="25"/>
      <c r="E24" s="28"/>
    </row>
    <row r="25" spans="1:5" x14ac:dyDescent="0.25">
      <c r="A25" s="193"/>
      <c r="B25" s="194"/>
      <c r="C25" s="24">
        <f>C24+1</f>
        <v>2</v>
      </c>
      <c r="D25" s="2"/>
      <c r="E25" s="29"/>
    </row>
    <row r="26" spans="1:5" x14ac:dyDescent="0.25">
      <c r="A26" s="193"/>
      <c r="B26" s="194"/>
      <c r="C26" s="24">
        <f>C25+1</f>
        <v>3</v>
      </c>
      <c r="D26" s="2"/>
      <c r="E26" s="29"/>
    </row>
    <row r="27" spans="1:5" x14ac:dyDescent="0.25">
      <c r="A27" s="193">
        <v>8</v>
      </c>
      <c r="B27" s="194" t="s">
        <v>195</v>
      </c>
      <c r="C27" s="24">
        <v>1</v>
      </c>
      <c r="D27" s="25"/>
      <c r="E27" s="28"/>
    </row>
    <row r="28" spans="1:5" x14ac:dyDescent="0.25">
      <c r="A28" s="193"/>
      <c r="B28" s="194"/>
      <c r="C28" s="24">
        <f>C27+1</f>
        <v>2</v>
      </c>
      <c r="D28" s="2"/>
      <c r="E28" s="29"/>
    </row>
    <row r="29" spans="1:5" x14ac:dyDescent="0.25">
      <c r="A29" s="193"/>
      <c r="B29" s="194"/>
      <c r="C29" s="24">
        <f>C28+1</f>
        <v>3</v>
      </c>
      <c r="D29" s="2"/>
      <c r="E29" s="29"/>
    </row>
    <row r="30" spans="1:5" x14ac:dyDescent="0.25">
      <c r="A30" s="193">
        <v>9</v>
      </c>
      <c r="B30" s="194" t="s">
        <v>196</v>
      </c>
      <c r="C30" s="24">
        <v>1</v>
      </c>
      <c r="D30" s="25"/>
      <c r="E30" s="26"/>
    </row>
    <row r="31" spans="1:5" x14ac:dyDescent="0.25">
      <c r="A31" s="193"/>
      <c r="B31" s="194"/>
      <c r="C31" s="24">
        <f>C30+1</f>
        <v>2</v>
      </c>
      <c r="D31" s="2"/>
      <c r="E31" s="2"/>
    </row>
    <row r="32" spans="1:5" x14ac:dyDescent="0.25">
      <c r="A32" s="193"/>
      <c r="B32" s="194"/>
      <c r="C32" s="24">
        <f>C31+1</f>
        <v>3</v>
      </c>
      <c r="D32" s="2"/>
      <c r="E32" s="2"/>
    </row>
    <row r="33" spans="1:5" x14ac:dyDescent="0.25">
      <c r="A33" s="193">
        <v>10</v>
      </c>
      <c r="B33" s="194" t="s">
        <v>197</v>
      </c>
      <c r="C33" s="24">
        <v>1</v>
      </c>
      <c r="D33" s="25"/>
      <c r="E33" s="26"/>
    </row>
    <row r="34" spans="1:5" x14ac:dyDescent="0.25">
      <c r="A34" s="193"/>
      <c r="B34" s="194"/>
      <c r="C34" s="24">
        <f>C33+1</f>
        <v>2</v>
      </c>
      <c r="D34" s="2"/>
      <c r="E34" s="2"/>
    </row>
    <row r="35" spans="1:5" x14ac:dyDescent="0.25">
      <c r="A35" s="193"/>
      <c r="B35" s="194"/>
      <c r="C35" s="24">
        <f>C34+1</f>
        <v>3</v>
      </c>
      <c r="D35" s="2"/>
      <c r="E35" s="2"/>
    </row>
    <row r="36" spans="1:5" x14ac:dyDescent="0.25">
      <c r="A36" s="193">
        <v>11</v>
      </c>
      <c r="B36" s="194" t="s">
        <v>198</v>
      </c>
      <c r="C36" s="24">
        <v>1</v>
      </c>
      <c r="D36" s="25"/>
      <c r="E36" s="26"/>
    </row>
    <row r="37" spans="1:5" x14ac:dyDescent="0.25">
      <c r="A37" s="193"/>
      <c r="B37" s="194"/>
      <c r="C37" s="24">
        <f>C36+1</f>
        <v>2</v>
      </c>
      <c r="D37" s="2"/>
      <c r="E37" s="2"/>
    </row>
    <row r="38" spans="1:5" x14ac:dyDescent="0.25">
      <c r="A38" s="193"/>
      <c r="B38" s="194"/>
      <c r="C38" s="24">
        <f>C37+1</f>
        <v>3</v>
      </c>
      <c r="D38" s="2"/>
      <c r="E38" s="2"/>
    </row>
    <row r="39" spans="1:5" x14ac:dyDescent="0.25">
      <c r="A39" s="193">
        <v>12</v>
      </c>
      <c r="B39" s="194" t="s">
        <v>199</v>
      </c>
      <c r="C39" s="24">
        <v>1</v>
      </c>
      <c r="D39" s="25"/>
      <c r="E39" s="26"/>
    </row>
    <row r="40" spans="1:5" x14ac:dyDescent="0.25">
      <c r="A40" s="193"/>
      <c r="B40" s="194"/>
      <c r="C40" s="24">
        <f>C39+1</f>
        <v>2</v>
      </c>
      <c r="D40" s="2"/>
      <c r="E40" s="2"/>
    </row>
    <row r="41" spans="1:5" x14ac:dyDescent="0.25">
      <c r="A41" s="193"/>
      <c r="B41" s="194"/>
      <c r="C41" s="24">
        <f>C40+1</f>
        <v>3</v>
      </c>
      <c r="D41" s="2"/>
      <c r="E41" s="2"/>
    </row>
    <row r="42" spans="1:5" x14ac:dyDescent="0.25">
      <c r="A42" s="193">
        <v>13</v>
      </c>
      <c r="B42" s="194" t="s">
        <v>200</v>
      </c>
      <c r="C42" s="24">
        <v>1</v>
      </c>
      <c r="D42" s="25"/>
      <c r="E42" s="26"/>
    </row>
    <row r="43" spans="1:5" x14ac:dyDescent="0.25">
      <c r="A43" s="193"/>
      <c r="B43" s="194"/>
      <c r="C43" s="24">
        <f>C42+1</f>
        <v>2</v>
      </c>
      <c r="D43" s="2"/>
      <c r="E43" s="2"/>
    </row>
    <row r="44" spans="1:5" x14ac:dyDescent="0.25">
      <c r="A44" s="193"/>
      <c r="B44" s="194"/>
      <c r="C44" s="24">
        <f>C43+1</f>
        <v>3</v>
      </c>
      <c r="D44" s="2"/>
      <c r="E44" s="2"/>
    </row>
    <row r="45" spans="1:5" x14ac:dyDescent="0.25">
      <c r="A45" s="193">
        <v>14</v>
      </c>
      <c r="B45" s="194" t="s">
        <v>201</v>
      </c>
      <c r="C45" s="24">
        <v>1</v>
      </c>
      <c r="D45" s="25"/>
      <c r="E45" s="26"/>
    </row>
    <row r="46" spans="1:5" x14ac:dyDescent="0.25">
      <c r="A46" s="193"/>
      <c r="B46" s="194"/>
      <c r="C46" s="24">
        <f>C45+1</f>
        <v>2</v>
      </c>
      <c r="D46" s="2"/>
      <c r="E46" s="2"/>
    </row>
    <row r="47" spans="1:5" x14ac:dyDescent="0.25">
      <c r="A47" s="193"/>
      <c r="B47" s="194"/>
      <c r="C47" s="24">
        <f>C46+1</f>
        <v>3</v>
      </c>
      <c r="D47" s="2"/>
      <c r="E47" s="2"/>
    </row>
    <row r="48" spans="1:5" x14ac:dyDescent="0.25">
      <c r="A48" s="193">
        <v>15</v>
      </c>
      <c r="B48" s="194" t="s">
        <v>202</v>
      </c>
      <c r="C48" s="24">
        <v>1</v>
      </c>
      <c r="D48" s="25"/>
      <c r="E48" s="26"/>
    </row>
    <row r="49" spans="1:5" x14ac:dyDescent="0.25">
      <c r="A49" s="193"/>
      <c r="B49" s="194"/>
      <c r="C49" s="24">
        <f>C48+1</f>
        <v>2</v>
      </c>
      <c r="D49" s="2"/>
      <c r="E49" s="2"/>
    </row>
    <row r="50" spans="1:5" x14ac:dyDescent="0.25">
      <c r="A50" s="193"/>
      <c r="B50" s="194"/>
      <c r="C50" s="24">
        <f>C49+1</f>
        <v>3</v>
      </c>
      <c r="D50" s="2"/>
      <c r="E50" s="2"/>
    </row>
    <row r="51" spans="1:5" x14ac:dyDescent="0.25">
      <c r="A51" s="193">
        <v>16</v>
      </c>
      <c r="B51" s="194" t="s">
        <v>203</v>
      </c>
      <c r="C51" s="24">
        <v>1</v>
      </c>
      <c r="D51" s="25"/>
      <c r="E51" s="26"/>
    </row>
    <row r="52" spans="1:5" x14ac:dyDescent="0.25">
      <c r="A52" s="193"/>
      <c r="B52" s="194"/>
      <c r="C52" s="24">
        <f>C51+1</f>
        <v>2</v>
      </c>
      <c r="D52" s="2"/>
      <c r="E52" s="2"/>
    </row>
    <row r="53" spans="1:5" x14ac:dyDescent="0.25">
      <c r="A53" s="193"/>
      <c r="B53" s="194"/>
      <c r="C53" s="24">
        <f>C52+1</f>
        <v>3</v>
      </c>
      <c r="D53" s="2"/>
      <c r="E53" s="2"/>
    </row>
  </sheetData>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175"/>
  <sheetViews>
    <sheetView zoomScale="110" zoomScaleNormal="110" workbookViewId="0">
      <pane xSplit="2" ySplit="3" topLeftCell="C163" activePane="bottomRight" state="frozen"/>
      <selection activeCell="Q194" sqref="Q194"/>
      <selection pane="topRight" activeCell="Q194" sqref="Q194"/>
      <selection pane="bottomLeft" activeCell="Q194" sqref="Q194"/>
      <selection pane="bottomRight" activeCell="G180" sqref="G180"/>
    </sheetView>
  </sheetViews>
  <sheetFormatPr defaultColWidth="8.85546875" defaultRowHeight="15" x14ac:dyDescent="0.25"/>
  <cols>
    <col min="1" max="1" width="6" style="18" customWidth="1"/>
    <col min="2" max="2" width="30" style="18" customWidth="1"/>
    <col min="3" max="3" width="5.42578125" style="18" customWidth="1"/>
    <col min="4" max="4" width="79.42578125" style="18" customWidth="1"/>
    <col min="5" max="5" width="20.7109375" style="18" customWidth="1"/>
    <col min="6" max="6" width="15.7109375" style="18" customWidth="1"/>
  </cols>
  <sheetData>
    <row r="1" spans="1:6" ht="15.75" x14ac:dyDescent="0.25">
      <c r="A1" s="30" t="s">
        <v>87</v>
      </c>
      <c r="B1" s="31"/>
      <c r="C1" s="31"/>
    </row>
    <row r="3" spans="1:6" ht="30" x14ac:dyDescent="0.25">
      <c r="A3" s="19" t="s">
        <v>173</v>
      </c>
      <c r="B3" s="19" t="s">
        <v>90</v>
      </c>
      <c r="C3" s="19" t="s">
        <v>173</v>
      </c>
      <c r="D3" s="19" t="s">
        <v>209</v>
      </c>
      <c r="E3" s="19" t="s">
        <v>204</v>
      </c>
      <c r="F3" s="19" t="s">
        <v>178</v>
      </c>
    </row>
    <row r="4" spans="1:6" ht="30" x14ac:dyDescent="0.25">
      <c r="A4" s="195">
        <v>1</v>
      </c>
      <c r="B4" s="198" t="s">
        <v>210</v>
      </c>
      <c r="C4" s="101">
        <v>1</v>
      </c>
      <c r="D4" s="102" t="s">
        <v>211</v>
      </c>
      <c r="E4" s="103">
        <v>300</v>
      </c>
      <c r="F4" s="101" t="s">
        <v>212</v>
      </c>
    </row>
    <row r="5" spans="1:6" ht="45" x14ac:dyDescent="0.25">
      <c r="A5" s="196"/>
      <c r="B5" s="199"/>
      <c r="C5" s="101">
        <f>C4+1</f>
        <v>2</v>
      </c>
      <c r="D5" s="102" t="s">
        <v>213</v>
      </c>
      <c r="E5" s="103">
        <v>13000</v>
      </c>
      <c r="F5" s="101" t="s">
        <v>212</v>
      </c>
    </row>
    <row r="6" spans="1:6" ht="30" x14ac:dyDescent="0.25">
      <c r="A6" s="196"/>
      <c r="B6" s="199"/>
      <c r="C6" s="101">
        <f>C5+1</f>
        <v>3</v>
      </c>
      <c r="D6" s="102" t="s">
        <v>214</v>
      </c>
      <c r="E6" s="103">
        <v>2100</v>
      </c>
      <c r="F6" s="101" t="s">
        <v>212</v>
      </c>
    </row>
    <row r="7" spans="1:6" ht="30" x14ac:dyDescent="0.25">
      <c r="A7" s="196"/>
      <c r="B7" s="199"/>
      <c r="C7" s="101">
        <f>C6+1</f>
        <v>4</v>
      </c>
      <c r="D7" s="102" t="s">
        <v>215</v>
      </c>
      <c r="E7" s="103">
        <v>1700</v>
      </c>
      <c r="F7" s="101" t="s">
        <v>212</v>
      </c>
    </row>
    <row r="8" spans="1:6" ht="30" x14ac:dyDescent="0.25">
      <c r="A8" s="196"/>
      <c r="B8" s="199"/>
      <c r="C8" s="101">
        <f>C7+1</f>
        <v>5</v>
      </c>
      <c r="D8" s="102" t="s">
        <v>215</v>
      </c>
      <c r="E8" s="103">
        <v>25000</v>
      </c>
      <c r="F8" s="101" t="s">
        <v>212</v>
      </c>
    </row>
    <row r="9" spans="1:6" ht="30" x14ac:dyDescent="0.25">
      <c r="A9" s="196"/>
      <c r="B9" s="199"/>
      <c r="C9" s="101">
        <f>C8+1</f>
        <v>6</v>
      </c>
      <c r="D9" s="102" t="s">
        <v>216</v>
      </c>
      <c r="E9" s="103">
        <v>7500</v>
      </c>
      <c r="F9" s="101" t="s">
        <v>212</v>
      </c>
    </row>
    <row r="10" spans="1:6" ht="30" x14ac:dyDescent="0.25">
      <c r="A10" s="95">
        <v>2</v>
      </c>
      <c r="B10" s="96" t="s">
        <v>217</v>
      </c>
      <c r="C10" s="101">
        <v>1</v>
      </c>
      <c r="D10" s="102" t="s">
        <v>218</v>
      </c>
      <c r="E10" s="103">
        <v>1000</v>
      </c>
      <c r="F10" s="101" t="s">
        <v>212</v>
      </c>
    </row>
    <row r="11" spans="1:6" ht="30" x14ac:dyDescent="0.25">
      <c r="A11" s="195">
        <v>3</v>
      </c>
      <c r="B11" s="198" t="s">
        <v>219</v>
      </c>
      <c r="C11" s="101">
        <v>1</v>
      </c>
      <c r="D11" s="102" t="s">
        <v>220</v>
      </c>
      <c r="E11" s="103">
        <v>900</v>
      </c>
      <c r="F11" s="101" t="s">
        <v>212</v>
      </c>
    </row>
    <row r="12" spans="1:6" ht="45" x14ac:dyDescent="0.25">
      <c r="A12" s="197"/>
      <c r="B12" s="200"/>
      <c r="C12" s="101">
        <f>C11+1</f>
        <v>2</v>
      </c>
      <c r="D12" s="102" t="s">
        <v>221</v>
      </c>
      <c r="E12" s="103">
        <v>1000</v>
      </c>
      <c r="F12" s="101" t="s">
        <v>212</v>
      </c>
    </row>
    <row r="13" spans="1:6" x14ac:dyDescent="0.25">
      <c r="A13" s="195">
        <v>4</v>
      </c>
      <c r="B13" s="198" t="s">
        <v>222</v>
      </c>
      <c r="C13" s="101">
        <v>1</v>
      </c>
      <c r="D13" s="102" t="s">
        <v>223</v>
      </c>
      <c r="E13" s="103">
        <v>500</v>
      </c>
      <c r="F13" s="101" t="s">
        <v>212</v>
      </c>
    </row>
    <row r="14" spans="1:6" x14ac:dyDescent="0.25">
      <c r="A14" s="197"/>
      <c r="B14" s="200"/>
      <c r="C14" s="101">
        <f>C13+1</f>
        <v>2</v>
      </c>
      <c r="D14" s="102" t="s">
        <v>224</v>
      </c>
      <c r="E14" s="103">
        <v>600</v>
      </c>
      <c r="F14" s="101" t="s">
        <v>212</v>
      </c>
    </row>
    <row r="15" spans="1:6" ht="30" x14ac:dyDescent="0.25">
      <c r="A15" s="195">
        <v>5</v>
      </c>
      <c r="B15" s="198" t="s">
        <v>225</v>
      </c>
      <c r="C15" s="101">
        <v>1</v>
      </c>
      <c r="D15" s="102" t="s">
        <v>226</v>
      </c>
      <c r="E15" s="103">
        <v>38000</v>
      </c>
      <c r="F15" s="101" t="s">
        <v>212</v>
      </c>
    </row>
    <row r="16" spans="1:6" x14ac:dyDescent="0.25">
      <c r="A16" s="196"/>
      <c r="B16" s="199"/>
      <c r="C16" s="101">
        <f>C15+1</f>
        <v>2</v>
      </c>
      <c r="D16" s="102" t="s">
        <v>227</v>
      </c>
      <c r="E16" s="103">
        <v>200</v>
      </c>
      <c r="F16" s="101" t="s">
        <v>212</v>
      </c>
    </row>
    <row r="17" spans="1:6" ht="30" x14ac:dyDescent="0.25">
      <c r="A17" s="196"/>
      <c r="B17" s="199"/>
      <c r="C17" s="101">
        <f t="shared" ref="C17:C30" si="0">C16+1</f>
        <v>3</v>
      </c>
      <c r="D17" s="102" t="s">
        <v>228</v>
      </c>
      <c r="E17" s="103">
        <v>2000</v>
      </c>
      <c r="F17" s="101" t="s">
        <v>212</v>
      </c>
    </row>
    <row r="18" spans="1:6" ht="30" x14ac:dyDescent="0.25">
      <c r="A18" s="196"/>
      <c r="B18" s="199"/>
      <c r="C18" s="101">
        <f t="shared" si="0"/>
        <v>4</v>
      </c>
      <c r="D18" s="102" t="s">
        <v>229</v>
      </c>
      <c r="E18" s="103">
        <v>350</v>
      </c>
      <c r="F18" s="101" t="s">
        <v>212</v>
      </c>
    </row>
    <row r="19" spans="1:6" ht="30" x14ac:dyDescent="0.25">
      <c r="A19" s="196"/>
      <c r="B19" s="199"/>
      <c r="C19" s="101">
        <f t="shared" si="0"/>
        <v>5</v>
      </c>
      <c r="D19" s="102" t="s">
        <v>230</v>
      </c>
      <c r="E19" s="103">
        <v>10500</v>
      </c>
      <c r="F19" s="101" t="s">
        <v>212</v>
      </c>
    </row>
    <row r="20" spans="1:6" ht="45" x14ac:dyDescent="0.25">
      <c r="A20" s="196"/>
      <c r="B20" s="199"/>
      <c r="C20" s="101">
        <f t="shared" si="0"/>
        <v>6</v>
      </c>
      <c r="D20" s="102" t="s">
        <v>231</v>
      </c>
      <c r="E20" s="103">
        <v>500</v>
      </c>
      <c r="F20" s="101" t="s">
        <v>212</v>
      </c>
    </row>
    <row r="21" spans="1:6" ht="30" x14ac:dyDescent="0.25">
      <c r="A21" s="196"/>
      <c r="B21" s="199"/>
      <c r="C21" s="101">
        <f t="shared" si="0"/>
        <v>7</v>
      </c>
      <c r="D21" s="102" t="s">
        <v>232</v>
      </c>
      <c r="E21" s="103">
        <v>7000</v>
      </c>
      <c r="F21" s="101" t="s">
        <v>212</v>
      </c>
    </row>
    <row r="22" spans="1:6" ht="30" x14ac:dyDescent="0.25">
      <c r="A22" s="196"/>
      <c r="B22" s="199"/>
      <c r="C22" s="101">
        <f t="shared" si="0"/>
        <v>8</v>
      </c>
      <c r="D22" s="102" t="s">
        <v>233</v>
      </c>
      <c r="E22" s="103">
        <v>40</v>
      </c>
      <c r="F22" s="101" t="s">
        <v>212</v>
      </c>
    </row>
    <row r="23" spans="1:6" ht="30" x14ac:dyDescent="0.25">
      <c r="A23" s="196"/>
      <c r="B23" s="199"/>
      <c r="C23" s="101">
        <f t="shared" si="0"/>
        <v>9</v>
      </c>
      <c r="D23" s="102" t="s">
        <v>234</v>
      </c>
      <c r="E23" s="103">
        <v>290</v>
      </c>
      <c r="F23" s="101" t="s">
        <v>212</v>
      </c>
    </row>
    <row r="24" spans="1:6" ht="45" x14ac:dyDescent="0.25">
      <c r="A24" s="196"/>
      <c r="B24" s="199"/>
      <c r="C24" s="101">
        <f t="shared" si="0"/>
        <v>10</v>
      </c>
      <c r="D24" s="102" t="s">
        <v>235</v>
      </c>
      <c r="E24" s="103">
        <v>60</v>
      </c>
      <c r="F24" s="101" t="s">
        <v>212</v>
      </c>
    </row>
    <row r="25" spans="1:6" x14ac:dyDescent="0.25">
      <c r="A25" s="196"/>
      <c r="B25" s="199"/>
      <c r="C25" s="101">
        <f t="shared" si="0"/>
        <v>11</v>
      </c>
      <c r="D25" s="102" t="s">
        <v>236</v>
      </c>
      <c r="E25" s="103">
        <v>40</v>
      </c>
      <c r="F25" s="101" t="s">
        <v>212</v>
      </c>
    </row>
    <row r="26" spans="1:6" x14ac:dyDescent="0.25">
      <c r="A26" s="196"/>
      <c r="B26" s="199"/>
      <c r="C26" s="101">
        <f t="shared" si="0"/>
        <v>12</v>
      </c>
      <c r="D26" s="102" t="s">
        <v>237</v>
      </c>
      <c r="E26" s="103">
        <v>300</v>
      </c>
      <c r="F26" s="101" t="s">
        <v>212</v>
      </c>
    </row>
    <row r="27" spans="1:6" ht="60" x14ac:dyDescent="0.25">
      <c r="A27" s="196"/>
      <c r="B27" s="199"/>
      <c r="C27" s="101">
        <f t="shared" si="0"/>
        <v>13</v>
      </c>
      <c r="D27" s="102" t="s">
        <v>238</v>
      </c>
      <c r="E27" s="103">
        <v>15000</v>
      </c>
      <c r="F27" s="101" t="s">
        <v>212</v>
      </c>
    </row>
    <row r="28" spans="1:6" ht="45" x14ac:dyDescent="0.25">
      <c r="A28" s="196"/>
      <c r="B28" s="199"/>
      <c r="C28" s="101">
        <f t="shared" si="0"/>
        <v>14</v>
      </c>
      <c r="D28" s="102" t="s">
        <v>239</v>
      </c>
      <c r="E28" s="103">
        <v>580</v>
      </c>
      <c r="F28" s="101" t="s">
        <v>212</v>
      </c>
    </row>
    <row r="29" spans="1:6" ht="30" x14ac:dyDescent="0.25">
      <c r="A29" s="196"/>
      <c r="B29" s="199"/>
      <c r="C29" s="101">
        <f t="shared" si="0"/>
        <v>15</v>
      </c>
      <c r="D29" s="102" t="s">
        <v>240</v>
      </c>
      <c r="E29" s="103">
        <v>120</v>
      </c>
      <c r="F29" s="101" t="s">
        <v>212</v>
      </c>
    </row>
    <row r="30" spans="1:6" ht="30" x14ac:dyDescent="0.25">
      <c r="A30" s="197"/>
      <c r="B30" s="200"/>
      <c r="C30" s="101">
        <f t="shared" si="0"/>
        <v>16</v>
      </c>
      <c r="D30" s="102" t="s">
        <v>241</v>
      </c>
      <c r="E30" s="103">
        <v>119</v>
      </c>
      <c r="F30" s="101" t="s">
        <v>212</v>
      </c>
    </row>
    <row r="31" spans="1:6" ht="30" x14ac:dyDescent="0.25">
      <c r="A31" s="95">
        <v>6</v>
      </c>
      <c r="B31" s="96" t="s">
        <v>242</v>
      </c>
      <c r="C31" s="101">
        <v>1</v>
      </c>
      <c r="D31" s="102" t="s">
        <v>243</v>
      </c>
      <c r="E31" s="103">
        <v>43000</v>
      </c>
      <c r="F31" s="101" t="s">
        <v>212</v>
      </c>
    </row>
    <row r="32" spans="1:6" ht="30" x14ac:dyDescent="0.25">
      <c r="A32" s="195">
        <v>7</v>
      </c>
      <c r="B32" s="198" t="s">
        <v>244</v>
      </c>
      <c r="C32" s="101">
        <v>1</v>
      </c>
      <c r="D32" s="102" t="s">
        <v>245</v>
      </c>
      <c r="E32" s="103">
        <v>0.11</v>
      </c>
      <c r="F32" s="101" t="s">
        <v>212</v>
      </c>
    </row>
    <row r="33" spans="1:6" ht="60" x14ac:dyDescent="0.25">
      <c r="A33" s="196"/>
      <c r="B33" s="199"/>
      <c r="C33" s="101">
        <f>C32+1</f>
        <v>2</v>
      </c>
      <c r="D33" s="102" t="s">
        <v>246</v>
      </c>
      <c r="E33" s="103">
        <v>3500</v>
      </c>
      <c r="F33" s="101" t="s">
        <v>212</v>
      </c>
    </row>
    <row r="34" spans="1:6" ht="30" x14ac:dyDescent="0.25">
      <c r="A34" s="196"/>
      <c r="B34" s="199"/>
      <c r="C34" s="101">
        <f t="shared" ref="C34:C74" si="1">C33+1</f>
        <v>3</v>
      </c>
      <c r="D34" s="102" t="s">
        <v>247</v>
      </c>
      <c r="E34" s="103">
        <v>0.38</v>
      </c>
      <c r="F34" s="101" t="s">
        <v>212</v>
      </c>
    </row>
    <row r="35" spans="1:6" ht="30" x14ac:dyDescent="0.25">
      <c r="A35" s="196"/>
      <c r="B35" s="199"/>
      <c r="C35" s="101">
        <f t="shared" si="1"/>
        <v>4</v>
      </c>
      <c r="D35" s="102" t="s">
        <v>248</v>
      </c>
      <c r="E35" s="103">
        <v>4500</v>
      </c>
      <c r="F35" s="101" t="s">
        <v>212</v>
      </c>
    </row>
    <row r="36" spans="1:6" ht="30" x14ac:dyDescent="0.25">
      <c r="A36" s="196"/>
      <c r="B36" s="199"/>
      <c r="C36" s="101">
        <f t="shared" si="1"/>
        <v>5</v>
      </c>
      <c r="D36" s="102" t="s">
        <v>249</v>
      </c>
      <c r="E36" s="103">
        <v>50000</v>
      </c>
      <c r="F36" s="101" t="s">
        <v>212</v>
      </c>
    </row>
    <row r="37" spans="1:6" ht="30" x14ac:dyDescent="0.25">
      <c r="A37" s="196"/>
      <c r="B37" s="199"/>
      <c r="C37" s="101">
        <f t="shared" si="1"/>
        <v>6</v>
      </c>
      <c r="D37" s="102" t="s">
        <v>250</v>
      </c>
      <c r="E37" s="103">
        <v>4000</v>
      </c>
      <c r="F37" s="101" t="s">
        <v>212</v>
      </c>
    </row>
    <row r="38" spans="1:6" ht="30" x14ac:dyDescent="0.25">
      <c r="A38" s="196"/>
      <c r="B38" s="199"/>
      <c r="C38" s="101">
        <f t="shared" si="1"/>
        <v>7</v>
      </c>
      <c r="D38" s="102" t="s">
        <v>251</v>
      </c>
      <c r="E38" s="103">
        <v>4500</v>
      </c>
      <c r="F38" s="101" t="s">
        <v>212</v>
      </c>
    </row>
    <row r="39" spans="1:6" ht="30" x14ac:dyDescent="0.25">
      <c r="A39" s="196"/>
      <c r="B39" s="199"/>
      <c r="C39" s="101">
        <f t="shared" si="1"/>
        <v>8</v>
      </c>
      <c r="D39" s="102" t="s">
        <v>252</v>
      </c>
      <c r="E39" s="103">
        <v>3500</v>
      </c>
      <c r="F39" s="101" t="s">
        <v>212</v>
      </c>
    </row>
    <row r="40" spans="1:6" ht="45" x14ac:dyDescent="0.25">
      <c r="A40" s="196"/>
      <c r="B40" s="199"/>
      <c r="C40" s="101">
        <f t="shared" si="1"/>
        <v>9</v>
      </c>
      <c r="D40" s="102" t="s">
        <v>253</v>
      </c>
      <c r="E40" s="103">
        <v>4000</v>
      </c>
      <c r="F40" s="101" t="s">
        <v>212</v>
      </c>
    </row>
    <row r="41" spans="1:6" ht="45" x14ac:dyDescent="0.25">
      <c r="A41" s="196"/>
      <c r="B41" s="199"/>
      <c r="C41" s="101">
        <f t="shared" si="1"/>
        <v>10</v>
      </c>
      <c r="D41" s="102" t="s">
        <v>254</v>
      </c>
      <c r="E41" s="103">
        <v>25000</v>
      </c>
      <c r="F41" s="101" t="s">
        <v>212</v>
      </c>
    </row>
    <row r="42" spans="1:6" ht="30" x14ac:dyDescent="0.25">
      <c r="A42" s="196"/>
      <c r="B42" s="199"/>
      <c r="C42" s="101">
        <f t="shared" si="1"/>
        <v>11</v>
      </c>
      <c r="D42" s="102" t="s">
        <v>255</v>
      </c>
      <c r="E42" s="103">
        <v>5000</v>
      </c>
      <c r="F42" s="101" t="s">
        <v>212</v>
      </c>
    </row>
    <row r="43" spans="1:6" ht="45" x14ac:dyDescent="0.25">
      <c r="A43" s="196"/>
      <c r="B43" s="199"/>
      <c r="C43" s="101">
        <f t="shared" si="1"/>
        <v>12</v>
      </c>
      <c r="D43" s="102" t="s">
        <v>256</v>
      </c>
      <c r="E43" s="103">
        <v>20000</v>
      </c>
      <c r="F43" s="101" t="s">
        <v>212</v>
      </c>
    </row>
    <row r="44" spans="1:6" ht="30" x14ac:dyDescent="0.25">
      <c r="A44" s="196"/>
      <c r="B44" s="199"/>
      <c r="C44" s="101">
        <f t="shared" si="1"/>
        <v>13</v>
      </c>
      <c r="D44" s="102" t="s">
        <v>257</v>
      </c>
      <c r="E44" s="103">
        <v>55000</v>
      </c>
      <c r="F44" s="101" t="s">
        <v>212</v>
      </c>
    </row>
    <row r="45" spans="1:6" ht="45" x14ac:dyDescent="0.25">
      <c r="A45" s="196"/>
      <c r="B45" s="199"/>
      <c r="C45" s="101">
        <f t="shared" si="1"/>
        <v>14</v>
      </c>
      <c r="D45" s="102" t="s">
        <v>258</v>
      </c>
      <c r="E45" s="103">
        <v>38500</v>
      </c>
      <c r="F45" s="101" t="s">
        <v>212</v>
      </c>
    </row>
    <row r="46" spans="1:6" ht="30" x14ac:dyDescent="0.25">
      <c r="A46" s="196"/>
      <c r="B46" s="199"/>
      <c r="C46" s="101">
        <f t="shared" si="1"/>
        <v>15</v>
      </c>
      <c r="D46" s="102" t="s">
        <v>259</v>
      </c>
      <c r="E46" s="103">
        <v>9000</v>
      </c>
      <c r="F46" s="101" t="s">
        <v>212</v>
      </c>
    </row>
    <row r="47" spans="1:6" ht="30" x14ac:dyDescent="0.25">
      <c r="A47" s="196"/>
      <c r="B47" s="199"/>
      <c r="C47" s="101">
        <f t="shared" si="1"/>
        <v>16</v>
      </c>
      <c r="D47" s="102" t="s">
        <v>260</v>
      </c>
      <c r="E47" s="103">
        <v>24400</v>
      </c>
      <c r="F47" s="101" t="s">
        <v>212</v>
      </c>
    </row>
    <row r="48" spans="1:6" ht="45" x14ac:dyDescent="0.25">
      <c r="A48" s="196"/>
      <c r="B48" s="199"/>
      <c r="C48" s="101">
        <f t="shared" si="1"/>
        <v>17</v>
      </c>
      <c r="D48" s="102" t="s">
        <v>261</v>
      </c>
      <c r="E48" s="103">
        <v>70000</v>
      </c>
      <c r="F48" s="101" t="s">
        <v>212</v>
      </c>
    </row>
    <row r="49" spans="1:6" ht="45" x14ac:dyDescent="0.25">
      <c r="A49" s="196"/>
      <c r="B49" s="199"/>
      <c r="C49" s="101">
        <f t="shared" si="1"/>
        <v>18</v>
      </c>
      <c r="D49" s="102" t="s">
        <v>262</v>
      </c>
      <c r="E49" s="103">
        <v>4500</v>
      </c>
      <c r="F49" s="101" t="s">
        <v>212</v>
      </c>
    </row>
    <row r="50" spans="1:6" ht="30" x14ac:dyDescent="0.25">
      <c r="A50" s="196"/>
      <c r="B50" s="199"/>
      <c r="C50" s="101">
        <f t="shared" si="1"/>
        <v>19</v>
      </c>
      <c r="D50" s="102" t="s">
        <v>263</v>
      </c>
      <c r="E50" s="103">
        <v>7000</v>
      </c>
      <c r="F50" s="101" t="s">
        <v>212</v>
      </c>
    </row>
    <row r="51" spans="1:6" ht="45" x14ac:dyDescent="0.25">
      <c r="A51" s="196"/>
      <c r="B51" s="199"/>
      <c r="C51" s="101">
        <f t="shared" si="1"/>
        <v>20</v>
      </c>
      <c r="D51" s="102" t="s">
        <v>264</v>
      </c>
      <c r="E51" s="103">
        <v>5000</v>
      </c>
      <c r="F51" s="101" t="s">
        <v>212</v>
      </c>
    </row>
    <row r="52" spans="1:6" x14ac:dyDescent="0.25">
      <c r="A52" s="196"/>
      <c r="B52" s="199"/>
      <c r="C52" s="101">
        <f t="shared" si="1"/>
        <v>21</v>
      </c>
      <c r="D52" s="102" t="s">
        <v>265</v>
      </c>
      <c r="E52" s="103">
        <v>60</v>
      </c>
      <c r="F52" s="101" t="s">
        <v>212</v>
      </c>
    </row>
    <row r="53" spans="1:6" ht="60" x14ac:dyDescent="0.25">
      <c r="A53" s="196"/>
      <c r="B53" s="199"/>
      <c r="C53" s="101">
        <f t="shared" si="1"/>
        <v>22</v>
      </c>
      <c r="D53" s="102" t="s">
        <v>266</v>
      </c>
      <c r="E53" s="103">
        <v>4000</v>
      </c>
      <c r="F53" s="101" t="s">
        <v>212</v>
      </c>
    </row>
    <row r="54" spans="1:6" ht="30" x14ac:dyDescent="0.25">
      <c r="A54" s="196"/>
      <c r="B54" s="199"/>
      <c r="C54" s="101">
        <f t="shared" si="1"/>
        <v>23</v>
      </c>
      <c r="D54" s="102" t="s">
        <v>267</v>
      </c>
      <c r="E54" s="103">
        <v>7000</v>
      </c>
      <c r="F54" s="101" t="s">
        <v>212</v>
      </c>
    </row>
    <row r="55" spans="1:6" ht="30" x14ac:dyDescent="0.25">
      <c r="A55" s="196"/>
      <c r="B55" s="199"/>
      <c r="C55" s="101">
        <f t="shared" si="1"/>
        <v>24</v>
      </c>
      <c r="D55" s="102" t="s">
        <v>268</v>
      </c>
      <c r="E55" s="103">
        <v>5000</v>
      </c>
      <c r="F55" s="101" t="s">
        <v>212</v>
      </c>
    </row>
    <row r="56" spans="1:6" ht="60" x14ac:dyDescent="0.25">
      <c r="A56" s="196"/>
      <c r="B56" s="199"/>
      <c r="C56" s="101">
        <f t="shared" si="1"/>
        <v>25</v>
      </c>
      <c r="D56" s="102" t="s">
        <v>269</v>
      </c>
      <c r="E56" s="103">
        <v>11000</v>
      </c>
      <c r="F56" s="101" t="s">
        <v>212</v>
      </c>
    </row>
    <row r="57" spans="1:6" ht="60" x14ac:dyDescent="0.25">
      <c r="A57" s="196"/>
      <c r="B57" s="199"/>
      <c r="C57" s="101">
        <f t="shared" si="1"/>
        <v>26</v>
      </c>
      <c r="D57" s="102" t="s">
        <v>270</v>
      </c>
      <c r="E57" s="103">
        <v>16000</v>
      </c>
      <c r="F57" s="101" t="s">
        <v>212</v>
      </c>
    </row>
    <row r="58" spans="1:6" ht="45" x14ac:dyDescent="0.25">
      <c r="A58" s="196"/>
      <c r="B58" s="199"/>
      <c r="C58" s="101">
        <f t="shared" si="1"/>
        <v>27</v>
      </c>
      <c r="D58" s="102" t="s">
        <v>271</v>
      </c>
      <c r="E58" s="103">
        <v>11000</v>
      </c>
      <c r="F58" s="101" t="s">
        <v>212</v>
      </c>
    </row>
    <row r="59" spans="1:6" ht="30" x14ac:dyDescent="0.25">
      <c r="A59" s="196"/>
      <c r="B59" s="199"/>
      <c r="C59" s="101">
        <f t="shared" si="1"/>
        <v>28</v>
      </c>
      <c r="D59" s="102" t="s">
        <v>272</v>
      </c>
      <c r="E59" s="103">
        <v>5000</v>
      </c>
      <c r="F59" s="101" t="s">
        <v>212</v>
      </c>
    </row>
    <row r="60" spans="1:6" ht="45" x14ac:dyDescent="0.25">
      <c r="A60" s="196"/>
      <c r="B60" s="199"/>
      <c r="C60" s="101">
        <f t="shared" si="1"/>
        <v>29</v>
      </c>
      <c r="D60" s="102" t="s">
        <v>273</v>
      </c>
      <c r="E60" s="103">
        <v>3500</v>
      </c>
      <c r="F60" s="101" t="s">
        <v>212</v>
      </c>
    </row>
    <row r="61" spans="1:6" ht="45" x14ac:dyDescent="0.25">
      <c r="A61" s="196"/>
      <c r="B61" s="199"/>
      <c r="C61" s="101">
        <f t="shared" si="1"/>
        <v>30</v>
      </c>
      <c r="D61" s="102" t="s">
        <v>274</v>
      </c>
      <c r="E61" s="103">
        <v>3000</v>
      </c>
      <c r="F61" s="101" t="s">
        <v>212</v>
      </c>
    </row>
    <row r="62" spans="1:6" ht="45" x14ac:dyDescent="0.25">
      <c r="A62" s="196"/>
      <c r="B62" s="199"/>
      <c r="C62" s="101">
        <f t="shared" si="1"/>
        <v>31</v>
      </c>
      <c r="D62" s="102" t="s">
        <v>275</v>
      </c>
      <c r="E62" s="103">
        <v>9500</v>
      </c>
      <c r="F62" s="101" t="s">
        <v>212</v>
      </c>
    </row>
    <row r="63" spans="1:6" ht="30" x14ac:dyDescent="0.25">
      <c r="A63" s="196"/>
      <c r="B63" s="199"/>
      <c r="C63" s="101">
        <f t="shared" si="1"/>
        <v>32</v>
      </c>
      <c r="D63" s="102" t="s">
        <v>276</v>
      </c>
      <c r="E63" s="103">
        <v>75000</v>
      </c>
      <c r="F63" s="101" t="s">
        <v>212</v>
      </c>
    </row>
    <row r="64" spans="1:6" ht="45" x14ac:dyDescent="0.25">
      <c r="A64" s="196"/>
      <c r="B64" s="199"/>
      <c r="C64" s="101">
        <f t="shared" si="1"/>
        <v>33</v>
      </c>
      <c r="D64" s="102" t="s">
        <v>277</v>
      </c>
      <c r="E64" s="103">
        <v>53000</v>
      </c>
      <c r="F64" s="101" t="s">
        <v>212</v>
      </c>
    </row>
    <row r="65" spans="1:6" ht="45" x14ac:dyDescent="0.25">
      <c r="A65" s="196"/>
      <c r="B65" s="199"/>
      <c r="C65" s="101">
        <f t="shared" si="1"/>
        <v>34</v>
      </c>
      <c r="D65" s="102" t="s">
        <v>278</v>
      </c>
      <c r="E65" s="103">
        <v>5000</v>
      </c>
      <c r="F65" s="101" t="s">
        <v>212</v>
      </c>
    </row>
    <row r="66" spans="1:6" ht="75" x14ac:dyDescent="0.25">
      <c r="A66" s="196"/>
      <c r="B66" s="199"/>
      <c r="C66" s="101">
        <f t="shared" si="1"/>
        <v>35</v>
      </c>
      <c r="D66" s="102" t="s">
        <v>279</v>
      </c>
      <c r="E66" s="103">
        <v>5000</v>
      </c>
      <c r="F66" s="101" t="s">
        <v>212</v>
      </c>
    </row>
    <row r="67" spans="1:6" ht="30" x14ac:dyDescent="0.25">
      <c r="A67" s="196"/>
      <c r="B67" s="199"/>
      <c r="C67" s="101">
        <f t="shared" si="1"/>
        <v>36</v>
      </c>
      <c r="D67" s="102" t="s">
        <v>280</v>
      </c>
      <c r="E67" s="103">
        <v>10000</v>
      </c>
      <c r="F67" s="101" t="s">
        <v>212</v>
      </c>
    </row>
    <row r="68" spans="1:6" ht="45" x14ac:dyDescent="0.25">
      <c r="A68" s="196"/>
      <c r="B68" s="199"/>
      <c r="C68" s="101">
        <f t="shared" si="1"/>
        <v>37</v>
      </c>
      <c r="D68" s="102" t="s">
        <v>281</v>
      </c>
      <c r="E68" s="103">
        <v>22000</v>
      </c>
      <c r="F68" s="101" t="s">
        <v>212</v>
      </c>
    </row>
    <row r="69" spans="1:6" ht="30" x14ac:dyDescent="0.25">
      <c r="A69" s="196"/>
      <c r="B69" s="199"/>
      <c r="C69" s="101">
        <f t="shared" si="1"/>
        <v>38</v>
      </c>
      <c r="D69" s="102" t="s">
        <v>282</v>
      </c>
      <c r="E69" s="103">
        <v>22000</v>
      </c>
      <c r="F69" s="101" t="s">
        <v>212</v>
      </c>
    </row>
    <row r="70" spans="1:6" ht="45" x14ac:dyDescent="0.25">
      <c r="A70" s="196"/>
      <c r="B70" s="199"/>
      <c r="C70" s="101">
        <f t="shared" si="1"/>
        <v>39</v>
      </c>
      <c r="D70" s="102" t="s">
        <v>283</v>
      </c>
      <c r="E70" s="103">
        <v>44000</v>
      </c>
      <c r="F70" s="101" t="s">
        <v>212</v>
      </c>
    </row>
    <row r="71" spans="1:6" ht="30" x14ac:dyDescent="0.25">
      <c r="A71" s="196"/>
      <c r="B71" s="199"/>
      <c r="C71" s="101">
        <f t="shared" si="1"/>
        <v>40</v>
      </c>
      <c r="D71" s="102" t="s">
        <v>284</v>
      </c>
      <c r="E71" s="103">
        <v>7000</v>
      </c>
      <c r="F71" s="101" t="s">
        <v>212</v>
      </c>
    </row>
    <row r="72" spans="1:6" ht="45" x14ac:dyDescent="0.25">
      <c r="A72" s="196"/>
      <c r="B72" s="199"/>
      <c r="C72" s="101">
        <f t="shared" si="1"/>
        <v>41</v>
      </c>
      <c r="D72" s="102" t="s">
        <v>285</v>
      </c>
      <c r="E72" s="103">
        <v>30000</v>
      </c>
      <c r="F72" s="101" t="s">
        <v>212</v>
      </c>
    </row>
    <row r="73" spans="1:6" ht="45" x14ac:dyDescent="0.25">
      <c r="A73" s="196"/>
      <c r="B73" s="199"/>
      <c r="C73" s="101">
        <f t="shared" si="1"/>
        <v>42</v>
      </c>
      <c r="D73" s="102" t="s">
        <v>286</v>
      </c>
      <c r="E73" s="103">
        <v>4000</v>
      </c>
      <c r="F73" s="101" t="s">
        <v>212</v>
      </c>
    </row>
    <row r="74" spans="1:6" ht="30" x14ac:dyDescent="0.25">
      <c r="A74" s="197"/>
      <c r="B74" s="200"/>
      <c r="C74" s="101">
        <f t="shared" si="1"/>
        <v>43</v>
      </c>
      <c r="D74" s="102" t="s">
        <v>287</v>
      </c>
      <c r="E74" s="103">
        <v>2800</v>
      </c>
      <c r="F74" s="101" t="s">
        <v>212</v>
      </c>
    </row>
    <row r="75" spans="1:6" ht="60" x14ac:dyDescent="0.25">
      <c r="A75" s="195">
        <v>8</v>
      </c>
      <c r="B75" s="198" t="s">
        <v>288</v>
      </c>
      <c r="C75" s="101">
        <v>1</v>
      </c>
      <c r="D75" s="102" t="s">
        <v>289</v>
      </c>
      <c r="E75" s="103">
        <v>7808</v>
      </c>
      <c r="F75" s="101" t="s">
        <v>212</v>
      </c>
    </row>
    <row r="76" spans="1:6" ht="30" x14ac:dyDescent="0.25">
      <c r="A76" s="196"/>
      <c r="B76" s="199"/>
      <c r="C76" s="101">
        <f>C75+1</f>
        <v>2</v>
      </c>
      <c r="D76" s="102" t="s">
        <v>290</v>
      </c>
      <c r="E76" s="103">
        <v>80.2</v>
      </c>
      <c r="F76" s="101" t="s">
        <v>212</v>
      </c>
    </row>
    <row r="77" spans="1:6" ht="45" x14ac:dyDescent="0.25">
      <c r="A77" s="196"/>
      <c r="B77" s="199"/>
      <c r="C77" s="101">
        <f t="shared" ref="C77:C140" si="2">C76+1</f>
        <v>3</v>
      </c>
      <c r="D77" s="102" t="s">
        <v>291</v>
      </c>
      <c r="E77" s="103">
        <v>28846.959999999999</v>
      </c>
      <c r="F77" s="101" t="s">
        <v>212</v>
      </c>
    </row>
    <row r="78" spans="1:6" ht="30" x14ac:dyDescent="0.25">
      <c r="A78" s="196"/>
      <c r="B78" s="199"/>
      <c r="C78" s="101">
        <f t="shared" si="2"/>
        <v>4</v>
      </c>
      <c r="D78" s="102" t="s">
        <v>292</v>
      </c>
      <c r="E78" s="103">
        <v>1000</v>
      </c>
      <c r="F78" s="101" t="s">
        <v>212</v>
      </c>
    </row>
    <row r="79" spans="1:6" x14ac:dyDescent="0.25">
      <c r="A79" s="196"/>
      <c r="B79" s="199"/>
      <c r="C79" s="101">
        <f t="shared" si="2"/>
        <v>5</v>
      </c>
      <c r="D79" s="102" t="s">
        <v>293</v>
      </c>
      <c r="E79" s="103">
        <v>8835</v>
      </c>
      <c r="F79" s="101" t="s">
        <v>212</v>
      </c>
    </row>
    <row r="80" spans="1:6" ht="30" x14ac:dyDescent="0.25">
      <c r="A80" s="196"/>
      <c r="B80" s="199"/>
      <c r="C80" s="101">
        <f t="shared" si="2"/>
        <v>6</v>
      </c>
      <c r="D80" s="102" t="s">
        <v>294</v>
      </c>
      <c r="E80" s="103">
        <v>4500</v>
      </c>
      <c r="F80" s="101" t="s">
        <v>212</v>
      </c>
    </row>
    <row r="81" spans="1:6" ht="30" x14ac:dyDescent="0.25">
      <c r="A81" s="196"/>
      <c r="B81" s="199"/>
      <c r="C81" s="101">
        <f t="shared" si="2"/>
        <v>7</v>
      </c>
      <c r="D81" s="102" t="s">
        <v>295</v>
      </c>
      <c r="E81" s="103">
        <v>461.38</v>
      </c>
      <c r="F81" s="101" t="s">
        <v>212</v>
      </c>
    </row>
    <row r="82" spans="1:6" x14ac:dyDescent="0.25">
      <c r="A82" s="196"/>
      <c r="B82" s="199"/>
      <c r="C82" s="101">
        <f t="shared" si="2"/>
        <v>8</v>
      </c>
      <c r="D82" s="102" t="s">
        <v>296</v>
      </c>
      <c r="E82" s="103">
        <v>880</v>
      </c>
      <c r="F82" s="101" t="s">
        <v>212</v>
      </c>
    </row>
    <row r="83" spans="1:6" ht="30" x14ac:dyDescent="0.25">
      <c r="A83" s="196"/>
      <c r="B83" s="199"/>
      <c r="C83" s="101">
        <f t="shared" si="2"/>
        <v>9</v>
      </c>
      <c r="D83" s="102" t="s">
        <v>297</v>
      </c>
      <c r="E83" s="103">
        <v>176</v>
      </c>
      <c r="F83" s="101" t="s">
        <v>212</v>
      </c>
    </row>
    <row r="84" spans="1:6" x14ac:dyDescent="0.25">
      <c r="A84" s="196"/>
      <c r="B84" s="199"/>
      <c r="C84" s="101">
        <f t="shared" si="2"/>
        <v>10</v>
      </c>
      <c r="D84" s="102" t="s">
        <v>298</v>
      </c>
      <c r="E84" s="103">
        <v>3699.55</v>
      </c>
      <c r="F84" s="101" t="s">
        <v>212</v>
      </c>
    </row>
    <row r="85" spans="1:6" ht="30" x14ac:dyDescent="0.25">
      <c r="A85" s="196"/>
      <c r="B85" s="199"/>
      <c r="C85" s="101">
        <f t="shared" si="2"/>
        <v>11</v>
      </c>
      <c r="D85" s="102" t="s">
        <v>299</v>
      </c>
      <c r="E85" s="103">
        <v>44</v>
      </c>
      <c r="F85" s="101" t="s">
        <v>212</v>
      </c>
    </row>
    <row r="86" spans="1:6" ht="30" x14ac:dyDescent="0.25">
      <c r="A86" s="196"/>
      <c r="B86" s="199"/>
      <c r="C86" s="101">
        <f t="shared" si="2"/>
        <v>12</v>
      </c>
      <c r="D86" s="102" t="s">
        <v>300</v>
      </c>
      <c r="E86" s="103">
        <v>8.8000000000000007</v>
      </c>
      <c r="F86" s="101" t="s">
        <v>212</v>
      </c>
    </row>
    <row r="87" spans="1:6" ht="90" x14ac:dyDescent="0.25">
      <c r="A87" s="196"/>
      <c r="B87" s="199"/>
      <c r="C87" s="101">
        <f t="shared" si="2"/>
        <v>13</v>
      </c>
      <c r="D87" s="102" t="s">
        <v>301</v>
      </c>
      <c r="E87" s="103">
        <v>20301.900000000001</v>
      </c>
      <c r="F87" s="101" t="s">
        <v>212</v>
      </c>
    </row>
    <row r="88" spans="1:6" ht="75" x14ac:dyDescent="0.25">
      <c r="A88" s="196"/>
      <c r="B88" s="199"/>
      <c r="C88" s="101">
        <f t="shared" si="2"/>
        <v>14</v>
      </c>
      <c r="D88" s="102" t="s">
        <v>302</v>
      </c>
      <c r="E88" s="103">
        <v>35828.339999999997</v>
      </c>
      <c r="F88" s="101" t="s">
        <v>212</v>
      </c>
    </row>
    <row r="89" spans="1:6" ht="120" x14ac:dyDescent="0.25">
      <c r="A89" s="196"/>
      <c r="B89" s="199"/>
      <c r="C89" s="101">
        <f t="shared" si="2"/>
        <v>15</v>
      </c>
      <c r="D89" s="102" t="s">
        <v>303</v>
      </c>
      <c r="E89" s="103">
        <v>4325.13</v>
      </c>
      <c r="F89" s="101" t="s">
        <v>212</v>
      </c>
    </row>
    <row r="90" spans="1:6" x14ac:dyDescent="0.25">
      <c r="A90" s="196"/>
      <c r="B90" s="199"/>
      <c r="C90" s="101">
        <f t="shared" si="2"/>
        <v>16</v>
      </c>
      <c r="D90" s="102" t="s">
        <v>304</v>
      </c>
      <c r="E90" s="103">
        <v>44</v>
      </c>
      <c r="F90" s="101" t="s">
        <v>212</v>
      </c>
    </row>
    <row r="91" spans="1:6" ht="30" x14ac:dyDescent="0.25">
      <c r="A91" s="196"/>
      <c r="B91" s="199"/>
      <c r="C91" s="101">
        <f t="shared" si="2"/>
        <v>17</v>
      </c>
      <c r="D91" s="102" t="s">
        <v>305</v>
      </c>
      <c r="E91" s="103">
        <v>1009</v>
      </c>
      <c r="F91" s="101" t="s">
        <v>212</v>
      </c>
    </row>
    <row r="92" spans="1:6" ht="30" x14ac:dyDescent="0.25">
      <c r="A92" s="196"/>
      <c r="B92" s="199"/>
      <c r="C92" s="101">
        <f t="shared" si="2"/>
        <v>18</v>
      </c>
      <c r="D92" s="102" t="s">
        <v>306</v>
      </c>
      <c r="E92" s="103">
        <v>1593</v>
      </c>
      <c r="F92" s="101" t="s">
        <v>212</v>
      </c>
    </row>
    <row r="93" spans="1:6" ht="30" x14ac:dyDescent="0.25">
      <c r="A93" s="196"/>
      <c r="B93" s="199"/>
      <c r="C93" s="101">
        <f t="shared" si="2"/>
        <v>19</v>
      </c>
      <c r="D93" s="102" t="s">
        <v>307</v>
      </c>
      <c r="E93" s="103">
        <v>1316.88</v>
      </c>
      <c r="F93" s="101" t="s">
        <v>212</v>
      </c>
    </row>
    <row r="94" spans="1:6" x14ac:dyDescent="0.25">
      <c r="A94" s="196"/>
      <c r="B94" s="199"/>
      <c r="C94" s="101">
        <f t="shared" si="2"/>
        <v>20</v>
      </c>
      <c r="D94" s="102" t="s">
        <v>308</v>
      </c>
      <c r="E94" s="103">
        <v>1132.8</v>
      </c>
      <c r="F94" s="101" t="s">
        <v>212</v>
      </c>
    </row>
    <row r="95" spans="1:6" x14ac:dyDescent="0.25">
      <c r="A95" s="196"/>
      <c r="B95" s="199"/>
      <c r="C95" s="101">
        <f t="shared" si="2"/>
        <v>21</v>
      </c>
      <c r="D95" s="102" t="s">
        <v>309</v>
      </c>
      <c r="E95" s="103">
        <v>1372.34</v>
      </c>
      <c r="F95" s="101" t="s">
        <v>212</v>
      </c>
    </row>
    <row r="96" spans="1:6" x14ac:dyDescent="0.25">
      <c r="A96" s="196"/>
      <c r="B96" s="199"/>
      <c r="C96" s="101">
        <f t="shared" si="2"/>
        <v>22</v>
      </c>
      <c r="D96" s="102" t="s">
        <v>310</v>
      </c>
      <c r="E96" s="103">
        <v>1659.08</v>
      </c>
      <c r="F96" s="101" t="s">
        <v>212</v>
      </c>
    </row>
    <row r="97" spans="1:6" x14ac:dyDescent="0.25">
      <c r="A97" s="196"/>
      <c r="B97" s="199"/>
      <c r="C97" s="101">
        <f t="shared" si="2"/>
        <v>23</v>
      </c>
      <c r="D97" s="102" t="s">
        <v>311</v>
      </c>
      <c r="E97" s="103">
        <v>8055.9</v>
      </c>
      <c r="F97" s="101" t="s">
        <v>212</v>
      </c>
    </row>
    <row r="98" spans="1:6" ht="30" x14ac:dyDescent="0.25">
      <c r="A98" s="196"/>
      <c r="B98" s="199"/>
      <c r="C98" s="101">
        <f t="shared" si="2"/>
        <v>24</v>
      </c>
      <c r="D98" s="102" t="s">
        <v>312</v>
      </c>
      <c r="E98" s="103">
        <v>1781.8</v>
      </c>
      <c r="F98" s="101" t="s">
        <v>212</v>
      </c>
    </row>
    <row r="99" spans="1:6" ht="30" x14ac:dyDescent="0.25">
      <c r="A99" s="196"/>
      <c r="B99" s="199"/>
      <c r="C99" s="101">
        <f t="shared" si="2"/>
        <v>25</v>
      </c>
      <c r="D99" s="102" t="s">
        <v>313</v>
      </c>
      <c r="E99" s="103">
        <v>10395.799999999999</v>
      </c>
      <c r="F99" s="101" t="s">
        <v>212</v>
      </c>
    </row>
    <row r="100" spans="1:6" x14ac:dyDescent="0.25">
      <c r="A100" s="196"/>
      <c r="B100" s="199"/>
      <c r="C100" s="101">
        <f t="shared" si="2"/>
        <v>26</v>
      </c>
      <c r="D100" s="102" t="s">
        <v>314</v>
      </c>
      <c r="E100" s="103">
        <v>6355.48</v>
      </c>
      <c r="F100" s="101" t="s">
        <v>212</v>
      </c>
    </row>
    <row r="101" spans="1:6" x14ac:dyDescent="0.25">
      <c r="A101" s="196"/>
      <c r="B101" s="199"/>
      <c r="C101" s="101">
        <f t="shared" si="2"/>
        <v>27</v>
      </c>
      <c r="D101" s="102" t="s">
        <v>315</v>
      </c>
      <c r="E101" s="103">
        <v>907585</v>
      </c>
      <c r="F101" s="101" t="s">
        <v>212</v>
      </c>
    </row>
    <row r="102" spans="1:6" ht="30" x14ac:dyDescent="0.25">
      <c r="A102" s="196"/>
      <c r="B102" s="199"/>
      <c r="C102" s="101">
        <f t="shared" si="2"/>
        <v>28</v>
      </c>
      <c r="D102" s="102" t="s">
        <v>316</v>
      </c>
      <c r="E102" s="103">
        <v>18880</v>
      </c>
      <c r="F102" s="101" t="s">
        <v>212</v>
      </c>
    </row>
    <row r="103" spans="1:6" ht="45" x14ac:dyDescent="0.25">
      <c r="A103" s="196"/>
      <c r="B103" s="199"/>
      <c r="C103" s="101">
        <f t="shared" si="2"/>
        <v>29</v>
      </c>
      <c r="D103" s="102" t="s">
        <v>317</v>
      </c>
      <c r="E103" s="103">
        <v>880</v>
      </c>
      <c r="F103" s="101" t="s">
        <v>212</v>
      </c>
    </row>
    <row r="104" spans="1:6" ht="30" x14ac:dyDescent="0.25">
      <c r="A104" s="196"/>
      <c r="B104" s="199"/>
      <c r="C104" s="101">
        <f t="shared" si="2"/>
        <v>30</v>
      </c>
      <c r="D104" s="102" t="s">
        <v>318</v>
      </c>
      <c r="E104" s="103">
        <v>725.7</v>
      </c>
      <c r="F104" s="101" t="s">
        <v>212</v>
      </c>
    </row>
    <row r="105" spans="1:6" ht="30" x14ac:dyDescent="0.25">
      <c r="A105" s="196"/>
      <c r="B105" s="199"/>
      <c r="C105" s="101">
        <f t="shared" si="2"/>
        <v>31</v>
      </c>
      <c r="D105" s="102" t="s">
        <v>319</v>
      </c>
      <c r="E105" s="103">
        <v>417.72</v>
      </c>
      <c r="F105" s="101" t="s">
        <v>212</v>
      </c>
    </row>
    <row r="106" spans="1:6" ht="30" x14ac:dyDescent="0.25">
      <c r="A106" s="196"/>
      <c r="B106" s="199"/>
      <c r="C106" s="101">
        <f t="shared" si="2"/>
        <v>32</v>
      </c>
      <c r="D106" s="102" t="s">
        <v>320</v>
      </c>
      <c r="E106" s="103">
        <v>1260.24</v>
      </c>
      <c r="F106" s="101" t="s">
        <v>212</v>
      </c>
    </row>
    <row r="107" spans="1:6" ht="30" x14ac:dyDescent="0.25">
      <c r="A107" s="196"/>
      <c r="B107" s="199"/>
      <c r="C107" s="101">
        <f t="shared" si="2"/>
        <v>33</v>
      </c>
      <c r="D107" s="102" t="s">
        <v>321</v>
      </c>
      <c r="E107" s="103">
        <v>870.84</v>
      </c>
      <c r="F107" s="101" t="s">
        <v>212</v>
      </c>
    </row>
    <row r="108" spans="1:6" x14ac:dyDescent="0.25">
      <c r="A108" s="196"/>
      <c r="B108" s="199"/>
      <c r="C108" s="101">
        <f t="shared" si="2"/>
        <v>34</v>
      </c>
      <c r="D108" s="207" t="s">
        <v>322</v>
      </c>
      <c r="E108" s="208">
        <v>923.94</v>
      </c>
      <c r="F108" s="101" t="s">
        <v>212</v>
      </c>
    </row>
    <row r="109" spans="1:6" x14ac:dyDescent="0.25">
      <c r="A109" s="196"/>
      <c r="B109" s="199"/>
      <c r="C109" s="101">
        <f t="shared" si="2"/>
        <v>35</v>
      </c>
      <c r="D109" s="207"/>
      <c r="E109" s="208"/>
      <c r="F109" s="101" t="s">
        <v>212</v>
      </c>
    </row>
    <row r="110" spans="1:6" ht="30" x14ac:dyDescent="0.25">
      <c r="A110" s="196"/>
      <c r="B110" s="199"/>
      <c r="C110" s="101">
        <f t="shared" si="2"/>
        <v>36</v>
      </c>
      <c r="D110" s="102" t="s">
        <v>323</v>
      </c>
      <c r="E110" s="103">
        <v>2749.4</v>
      </c>
      <c r="F110" s="101" t="s">
        <v>212</v>
      </c>
    </row>
    <row r="111" spans="1:6" x14ac:dyDescent="0.25">
      <c r="A111" s="196"/>
      <c r="B111" s="199"/>
      <c r="C111" s="101">
        <f t="shared" si="2"/>
        <v>37</v>
      </c>
      <c r="D111" s="102" t="s">
        <v>324</v>
      </c>
      <c r="E111" s="103">
        <v>2875.66</v>
      </c>
      <c r="F111" s="101" t="s">
        <v>212</v>
      </c>
    </row>
    <row r="112" spans="1:6" ht="30" x14ac:dyDescent="0.25">
      <c r="A112" s="196"/>
      <c r="B112" s="199"/>
      <c r="C112" s="101">
        <f t="shared" si="2"/>
        <v>38</v>
      </c>
      <c r="D112" s="102" t="s">
        <v>325</v>
      </c>
      <c r="E112" s="103">
        <v>2306.9</v>
      </c>
      <c r="F112" s="101" t="s">
        <v>212</v>
      </c>
    </row>
    <row r="113" spans="1:6" x14ac:dyDescent="0.25">
      <c r="A113" s="196"/>
      <c r="B113" s="199"/>
      <c r="C113" s="101">
        <f t="shared" si="2"/>
        <v>39</v>
      </c>
      <c r="D113" s="102" t="s">
        <v>326</v>
      </c>
      <c r="E113" s="103">
        <v>247.8</v>
      </c>
      <c r="F113" s="101" t="s">
        <v>212</v>
      </c>
    </row>
    <row r="114" spans="1:6" x14ac:dyDescent="0.25">
      <c r="A114" s="196"/>
      <c r="B114" s="199"/>
      <c r="C114" s="101">
        <f t="shared" si="2"/>
        <v>40</v>
      </c>
      <c r="D114" s="102" t="s">
        <v>327</v>
      </c>
      <c r="E114" s="103">
        <v>383.5</v>
      </c>
      <c r="F114" s="101" t="s">
        <v>212</v>
      </c>
    </row>
    <row r="115" spans="1:6" x14ac:dyDescent="0.25">
      <c r="A115" s="196"/>
      <c r="B115" s="199"/>
      <c r="C115" s="101">
        <f t="shared" si="2"/>
        <v>41</v>
      </c>
      <c r="D115" s="102" t="s">
        <v>328</v>
      </c>
      <c r="E115" s="103">
        <v>699.54</v>
      </c>
      <c r="F115" s="101" t="s">
        <v>212</v>
      </c>
    </row>
    <row r="116" spans="1:6" x14ac:dyDescent="0.25">
      <c r="A116" s="196"/>
      <c r="B116" s="199"/>
      <c r="C116" s="101">
        <f t="shared" si="2"/>
        <v>42</v>
      </c>
      <c r="D116" s="102" t="s">
        <v>329</v>
      </c>
      <c r="E116" s="103">
        <v>330.4</v>
      </c>
      <c r="F116" s="101" t="s">
        <v>212</v>
      </c>
    </row>
    <row r="117" spans="1:6" x14ac:dyDescent="0.25">
      <c r="A117" s="196"/>
      <c r="B117" s="199"/>
      <c r="C117" s="101">
        <f t="shared" si="2"/>
        <v>43</v>
      </c>
      <c r="D117" s="102" t="s">
        <v>330</v>
      </c>
      <c r="E117" s="103">
        <v>383.5</v>
      </c>
      <c r="F117" s="101" t="s">
        <v>212</v>
      </c>
    </row>
    <row r="118" spans="1:6" x14ac:dyDescent="0.25">
      <c r="A118" s="196"/>
      <c r="B118" s="199"/>
      <c r="C118" s="101">
        <f t="shared" si="2"/>
        <v>44</v>
      </c>
      <c r="D118" s="102" t="s">
        <v>331</v>
      </c>
      <c r="E118" s="103">
        <v>3699.55</v>
      </c>
      <c r="F118" s="101" t="s">
        <v>212</v>
      </c>
    </row>
    <row r="119" spans="1:6" ht="30" x14ac:dyDescent="0.25">
      <c r="A119" s="196"/>
      <c r="B119" s="199"/>
      <c r="C119" s="101">
        <f t="shared" si="2"/>
        <v>45</v>
      </c>
      <c r="D119" s="102" t="s">
        <v>332</v>
      </c>
      <c r="E119" s="103">
        <v>182.9</v>
      </c>
      <c r="F119" s="101" t="s">
        <v>212</v>
      </c>
    </row>
    <row r="120" spans="1:6" ht="30" x14ac:dyDescent="0.25">
      <c r="A120" s="196"/>
      <c r="B120" s="199"/>
      <c r="C120" s="101">
        <f t="shared" si="2"/>
        <v>46</v>
      </c>
      <c r="D120" s="102" t="s">
        <v>333</v>
      </c>
      <c r="E120" s="103">
        <v>1655.54</v>
      </c>
      <c r="F120" s="101" t="s">
        <v>212</v>
      </c>
    </row>
    <row r="121" spans="1:6" ht="30" x14ac:dyDescent="0.25">
      <c r="A121" s="196"/>
      <c r="B121" s="199"/>
      <c r="C121" s="101">
        <f t="shared" si="2"/>
        <v>47</v>
      </c>
      <c r="D121" s="102" t="s">
        <v>334</v>
      </c>
      <c r="E121" s="103">
        <v>5664</v>
      </c>
      <c r="F121" s="101" t="s">
        <v>212</v>
      </c>
    </row>
    <row r="122" spans="1:6" x14ac:dyDescent="0.25">
      <c r="A122" s="196"/>
      <c r="B122" s="199"/>
      <c r="C122" s="101">
        <f t="shared" si="2"/>
        <v>48</v>
      </c>
      <c r="D122" s="102" t="s">
        <v>335</v>
      </c>
      <c r="E122" s="103">
        <v>4248</v>
      </c>
      <c r="F122" s="101" t="s">
        <v>212</v>
      </c>
    </row>
    <row r="123" spans="1:6" x14ac:dyDescent="0.25">
      <c r="A123" s="196"/>
      <c r="B123" s="199"/>
      <c r="C123" s="101">
        <f t="shared" si="2"/>
        <v>49</v>
      </c>
      <c r="D123" s="102" t="s">
        <v>336</v>
      </c>
      <c r="E123" s="103">
        <v>886.54</v>
      </c>
      <c r="F123" s="101" t="s">
        <v>212</v>
      </c>
    </row>
    <row r="124" spans="1:6" ht="30" x14ac:dyDescent="0.25">
      <c r="A124" s="196"/>
      <c r="B124" s="199"/>
      <c r="C124" s="101">
        <f t="shared" si="2"/>
        <v>50</v>
      </c>
      <c r="D124" s="102" t="s">
        <v>337</v>
      </c>
      <c r="E124" s="103">
        <v>1268.5</v>
      </c>
      <c r="F124" s="101" t="s">
        <v>212</v>
      </c>
    </row>
    <row r="125" spans="1:6" ht="30" x14ac:dyDescent="0.25">
      <c r="A125" s="196"/>
      <c r="B125" s="199"/>
      <c r="C125" s="101">
        <f t="shared" si="2"/>
        <v>51</v>
      </c>
      <c r="D125" s="104" t="s">
        <v>338</v>
      </c>
      <c r="E125" s="105">
        <v>348.1</v>
      </c>
      <c r="F125" s="101" t="s">
        <v>212</v>
      </c>
    </row>
    <row r="126" spans="1:6" ht="30" x14ac:dyDescent="0.25">
      <c r="A126" s="196"/>
      <c r="B126" s="199"/>
      <c r="C126" s="101">
        <f t="shared" si="2"/>
        <v>52</v>
      </c>
      <c r="D126" s="102" t="s">
        <v>339</v>
      </c>
      <c r="E126" s="103">
        <v>826</v>
      </c>
      <c r="F126" s="101" t="s">
        <v>212</v>
      </c>
    </row>
    <row r="127" spans="1:6" ht="30" x14ac:dyDescent="0.25">
      <c r="A127" s="196"/>
      <c r="B127" s="199"/>
      <c r="C127" s="101">
        <f t="shared" si="2"/>
        <v>53</v>
      </c>
      <c r="D127" s="102" t="s">
        <v>340</v>
      </c>
      <c r="E127" s="103">
        <v>351.64</v>
      </c>
      <c r="F127" s="101" t="s">
        <v>212</v>
      </c>
    </row>
    <row r="128" spans="1:6" x14ac:dyDescent="0.25">
      <c r="A128" s="196"/>
      <c r="B128" s="199"/>
      <c r="C128" s="101">
        <f t="shared" si="2"/>
        <v>54</v>
      </c>
      <c r="D128" s="102" t="s">
        <v>341</v>
      </c>
      <c r="E128" s="103">
        <v>182.9</v>
      </c>
      <c r="F128" s="101" t="s">
        <v>212</v>
      </c>
    </row>
    <row r="129" spans="1:6" ht="30" x14ac:dyDescent="0.25">
      <c r="A129" s="196"/>
      <c r="B129" s="199"/>
      <c r="C129" s="101">
        <f t="shared" si="2"/>
        <v>55</v>
      </c>
      <c r="D129" s="102" t="s">
        <v>342</v>
      </c>
      <c r="E129" s="103">
        <v>562.54</v>
      </c>
      <c r="F129" s="101" t="s">
        <v>212</v>
      </c>
    </row>
    <row r="130" spans="1:6" x14ac:dyDescent="0.25">
      <c r="A130" s="196"/>
      <c r="B130" s="199"/>
      <c r="C130" s="101">
        <f t="shared" si="2"/>
        <v>56</v>
      </c>
      <c r="D130" s="102" t="s">
        <v>343</v>
      </c>
      <c r="E130" s="103">
        <v>3080.54</v>
      </c>
      <c r="F130" s="101" t="s">
        <v>212</v>
      </c>
    </row>
    <row r="131" spans="1:6" x14ac:dyDescent="0.25">
      <c r="A131" s="196"/>
      <c r="B131" s="199"/>
      <c r="C131" s="101">
        <f t="shared" si="2"/>
        <v>57</v>
      </c>
      <c r="D131" s="102" t="s">
        <v>344</v>
      </c>
      <c r="E131" s="103">
        <v>1687.4</v>
      </c>
      <c r="F131" s="101" t="s">
        <v>212</v>
      </c>
    </row>
    <row r="132" spans="1:6" x14ac:dyDescent="0.25">
      <c r="A132" s="196"/>
      <c r="B132" s="199"/>
      <c r="C132" s="101">
        <f t="shared" si="2"/>
        <v>58</v>
      </c>
      <c r="D132" s="102" t="s">
        <v>345</v>
      </c>
      <c r="E132" s="103">
        <v>1416</v>
      </c>
      <c r="F132" s="101" t="s">
        <v>212</v>
      </c>
    </row>
    <row r="133" spans="1:6" x14ac:dyDescent="0.25">
      <c r="A133" s="196"/>
      <c r="B133" s="199"/>
      <c r="C133" s="101">
        <f t="shared" si="2"/>
        <v>59</v>
      </c>
      <c r="D133" s="102" t="s">
        <v>346</v>
      </c>
      <c r="E133" s="103">
        <v>2832</v>
      </c>
      <c r="F133" s="101" t="s">
        <v>212</v>
      </c>
    </row>
    <row r="134" spans="1:6" ht="30" x14ac:dyDescent="0.25">
      <c r="A134" s="196"/>
      <c r="B134" s="199"/>
      <c r="C134" s="101">
        <f t="shared" si="2"/>
        <v>60</v>
      </c>
      <c r="D134" s="102" t="s">
        <v>347</v>
      </c>
      <c r="E134" s="103">
        <v>3163.58</v>
      </c>
      <c r="F134" s="101" t="s">
        <v>212</v>
      </c>
    </row>
    <row r="135" spans="1:6" ht="30" x14ac:dyDescent="0.25">
      <c r="A135" s="196"/>
      <c r="B135" s="199"/>
      <c r="C135" s="101">
        <f t="shared" si="2"/>
        <v>61</v>
      </c>
      <c r="D135" s="102" t="s">
        <v>348</v>
      </c>
      <c r="E135" s="103">
        <v>840.16</v>
      </c>
      <c r="F135" s="101" t="s">
        <v>212</v>
      </c>
    </row>
    <row r="136" spans="1:6" ht="30" x14ac:dyDescent="0.25">
      <c r="A136" s="196"/>
      <c r="B136" s="199"/>
      <c r="C136" s="101">
        <f t="shared" si="2"/>
        <v>62</v>
      </c>
      <c r="D136" s="102" t="s">
        <v>349</v>
      </c>
      <c r="E136" s="103">
        <v>76.7</v>
      </c>
      <c r="F136" s="101" t="s">
        <v>212</v>
      </c>
    </row>
    <row r="137" spans="1:6" ht="30" x14ac:dyDescent="0.25">
      <c r="A137" s="196"/>
      <c r="B137" s="199"/>
      <c r="C137" s="101">
        <f t="shared" si="2"/>
        <v>63</v>
      </c>
      <c r="D137" s="102" t="s">
        <v>350</v>
      </c>
      <c r="E137" s="103">
        <v>115.99</v>
      </c>
      <c r="F137" s="101" t="s">
        <v>212</v>
      </c>
    </row>
    <row r="138" spans="1:6" x14ac:dyDescent="0.25">
      <c r="A138" s="196"/>
      <c r="B138" s="199"/>
      <c r="C138" s="101">
        <f t="shared" si="2"/>
        <v>64</v>
      </c>
      <c r="D138" s="102" t="s">
        <v>351</v>
      </c>
      <c r="E138" s="103">
        <v>70.8</v>
      </c>
      <c r="F138" s="101" t="s">
        <v>212</v>
      </c>
    </row>
    <row r="139" spans="1:6" ht="30" x14ac:dyDescent="0.25">
      <c r="A139" s="196"/>
      <c r="B139" s="199"/>
      <c r="C139" s="101">
        <f t="shared" si="2"/>
        <v>65</v>
      </c>
      <c r="D139" s="102" t="s">
        <v>352</v>
      </c>
      <c r="E139" s="103">
        <v>1.1000000000000001</v>
      </c>
      <c r="F139" s="101" t="s">
        <v>212</v>
      </c>
    </row>
    <row r="140" spans="1:6" x14ac:dyDescent="0.25">
      <c r="A140" s="196"/>
      <c r="B140" s="199"/>
      <c r="C140" s="101">
        <f t="shared" si="2"/>
        <v>66</v>
      </c>
      <c r="D140" s="102" t="s">
        <v>353</v>
      </c>
      <c r="E140" s="103">
        <v>880</v>
      </c>
      <c r="F140" s="101" t="s">
        <v>212</v>
      </c>
    </row>
    <row r="141" spans="1:6" ht="30" x14ac:dyDescent="0.25">
      <c r="A141" s="196"/>
      <c r="B141" s="199"/>
      <c r="C141" s="101">
        <f t="shared" ref="C141:C172" si="3">C140+1</f>
        <v>67</v>
      </c>
      <c r="D141" s="102" t="s">
        <v>354</v>
      </c>
      <c r="E141" s="103">
        <v>8035.8</v>
      </c>
      <c r="F141" s="101" t="s">
        <v>212</v>
      </c>
    </row>
    <row r="142" spans="1:6" ht="30" x14ac:dyDescent="0.25">
      <c r="A142" s="196"/>
      <c r="B142" s="199"/>
      <c r="C142" s="101">
        <f t="shared" si="3"/>
        <v>68</v>
      </c>
      <c r="D142" s="102" t="s">
        <v>355</v>
      </c>
      <c r="E142" s="103">
        <v>7445.8</v>
      </c>
      <c r="F142" s="101" t="s">
        <v>212</v>
      </c>
    </row>
    <row r="143" spans="1:6" ht="30" x14ac:dyDescent="0.25">
      <c r="A143" s="196"/>
      <c r="B143" s="199"/>
      <c r="C143" s="101">
        <f t="shared" si="3"/>
        <v>69</v>
      </c>
      <c r="D143" s="102" t="s">
        <v>356</v>
      </c>
      <c r="E143" s="103">
        <v>97845</v>
      </c>
      <c r="F143" s="101" t="s">
        <v>212</v>
      </c>
    </row>
    <row r="144" spans="1:6" ht="30" x14ac:dyDescent="0.25">
      <c r="A144" s="196"/>
      <c r="B144" s="199"/>
      <c r="C144" s="101">
        <f t="shared" si="3"/>
        <v>70</v>
      </c>
      <c r="D144" s="102" t="s">
        <v>357</v>
      </c>
      <c r="E144" s="103">
        <v>453120</v>
      </c>
      <c r="F144" s="101" t="s">
        <v>212</v>
      </c>
    </row>
    <row r="145" spans="1:6" ht="30" x14ac:dyDescent="0.25">
      <c r="A145" s="196"/>
      <c r="B145" s="199"/>
      <c r="C145" s="101">
        <f t="shared" si="3"/>
        <v>71</v>
      </c>
      <c r="D145" s="102" t="s">
        <v>358</v>
      </c>
      <c r="E145" s="103">
        <v>97845.6</v>
      </c>
      <c r="F145" s="101" t="s">
        <v>212</v>
      </c>
    </row>
    <row r="146" spans="1:6" x14ac:dyDescent="0.25">
      <c r="A146" s="196"/>
      <c r="B146" s="199"/>
      <c r="C146" s="101">
        <f t="shared" si="3"/>
        <v>72</v>
      </c>
      <c r="D146" s="102" t="s">
        <v>359</v>
      </c>
      <c r="E146" s="103">
        <v>741.04</v>
      </c>
      <c r="F146" s="101" t="s">
        <v>212</v>
      </c>
    </row>
    <row r="147" spans="1:6" ht="45" x14ac:dyDescent="0.25">
      <c r="A147" s="196"/>
      <c r="B147" s="199"/>
      <c r="C147" s="101">
        <f t="shared" si="3"/>
        <v>73</v>
      </c>
      <c r="D147" s="102" t="s">
        <v>360</v>
      </c>
      <c r="E147" s="103">
        <v>257146</v>
      </c>
      <c r="F147" s="101" t="s">
        <v>212</v>
      </c>
    </row>
    <row r="148" spans="1:6" ht="30" x14ac:dyDescent="0.25">
      <c r="A148" s="196"/>
      <c r="B148" s="199"/>
      <c r="C148" s="101">
        <f t="shared" si="3"/>
        <v>74</v>
      </c>
      <c r="D148" s="102" t="s">
        <v>361</v>
      </c>
      <c r="E148" s="103">
        <v>1157.58</v>
      </c>
      <c r="F148" s="101" t="s">
        <v>212</v>
      </c>
    </row>
    <row r="149" spans="1:6" ht="30" x14ac:dyDescent="0.25">
      <c r="A149" s="196"/>
      <c r="B149" s="199"/>
      <c r="C149" s="101">
        <f t="shared" si="3"/>
        <v>75</v>
      </c>
      <c r="D149" s="102" t="s">
        <v>362</v>
      </c>
      <c r="E149" s="103">
        <v>15487.6</v>
      </c>
      <c r="F149" s="101" t="s">
        <v>212</v>
      </c>
    </row>
    <row r="150" spans="1:6" ht="60" x14ac:dyDescent="0.25">
      <c r="A150" s="196"/>
      <c r="B150" s="199"/>
      <c r="C150" s="101">
        <f t="shared" si="3"/>
        <v>76</v>
      </c>
      <c r="D150" s="102" t="s">
        <v>363</v>
      </c>
      <c r="E150" s="103">
        <v>347753</v>
      </c>
      <c r="F150" s="101" t="s">
        <v>212</v>
      </c>
    </row>
    <row r="151" spans="1:6" ht="30" x14ac:dyDescent="0.25">
      <c r="A151" s="196"/>
      <c r="B151" s="199"/>
      <c r="C151" s="101">
        <f t="shared" si="3"/>
        <v>77</v>
      </c>
      <c r="D151" s="102" t="s">
        <v>364</v>
      </c>
      <c r="E151" s="103">
        <v>17.600000000000001</v>
      </c>
      <c r="F151" s="101" t="s">
        <v>212</v>
      </c>
    </row>
    <row r="152" spans="1:6" x14ac:dyDescent="0.25">
      <c r="A152" s="196"/>
      <c r="B152" s="199"/>
      <c r="C152" s="101">
        <f t="shared" si="3"/>
        <v>78</v>
      </c>
      <c r="D152" s="102" t="s">
        <v>365</v>
      </c>
      <c r="E152" s="103">
        <v>2832</v>
      </c>
      <c r="F152" s="101" t="s">
        <v>212</v>
      </c>
    </row>
    <row r="153" spans="1:6" x14ac:dyDescent="0.25">
      <c r="A153" s="196"/>
      <c r="B153" s="199"/>
      <c r="C153" s="101">
        <f t="shared" si="3"/>
        <v>79</v>
      </c>
      <c r="D153" s="102" t="s">
        <v>366</v>
      </c>
      <c r="E153" s="103">
        <v>1299.18</v>
      </c>
      <c r="F153" s="101" t="s">
        <v>212</v>
      </c>
    </row>
    <row r="154" spans="1:6" ht="30" x14ac:dyDescent="0.25">
      <c r="A154" s="196"/>
      <c r="B154" s="199"/>
      <c r="C154" s="101">
        <f t="shared" si="3"/>
        <v>80</v>
      </c>
      <c r="D154" s="102" t="s">
        <v>367</v>
      </c>
      <c r="E154" s="103">
        <v>88</v>
      </c>
      <c r="F154" s="101" t="s">
        <v>212</v>
      </c>
    </row>
    <row r="155" spans="1:6" ht="30" x14ac:dyDescent="0.25">
      <c r="A155" s="196"/>
      <c r="B155" s="199"/>
      <c r="C155" s="101">
        <f t="shared" si="3"/>
        <v>81</v>
      </c>
      <c r="D155" s="102" t="s">
        <v>368</v>
      </c>
      <c r="E155" s="103">
        <v>44</v>
      </c>
      <c r="F155" s="101" t="s">
        <v>212</v>
      </c>
    </row>
    <row r="156" spans="1:6" ht="30" x14ac:dyDescent="0.25">
      <c r="A156" s="196"/>
      <c r="B156" s="199"/>
      <c r="C156" s="101">
        <f t="shared" si="3"/>
        <v>82</v>
      </c>
      <c r="D156" s="102" t="s">
        <v>369</v>
      </c>
      <c r="E156" s="103">
        <v>6.4</v>
      </c>
      <c r="F156" s="101" t="s">
        <v>212</v>
      </c>
    </row>
    <row r="157" spans="1:6" ht="30" x14ac:dyDescent="0.25">
      <c r="A157" s="196"/>
      <c r="B157" s="199"/>
      <c r="C157" s="101">
        <f t="shared" si="3"/>
        <v>83</v>
      </c>
      <c r="D157" s="102" t="s">
        <v>370</v>
      </c>
      <c r="E157" s="103">
        <v>885</v>
      </c>
      <c r="F157" s="101" t="s">
        <v>212</v>
      </c>
    </row>
    <row r="158" spans="1:6" ht="30" x14ac:dyDescent="0.25">
      <c r="A158" s="196"/>
      <c r="B158" s="199"/>
      <c r="C158" s="101">
        <f t="shared" si="3"/>
        <v>84</v>
      </c>
      <c r="D158" s="102" t="s">
        <v>371</v>
      </c>
      <c r="E158" s="103">
        <v>44</v>
      </c>
      <c r="F158" s="101" t="s">
        <v>212</v>
      </c>
    </row>
    <row r="159" spans="1:6" ht="30" x14ac:dyDescent="0.25">
      <c r="A159" s="196"/>
      <c r="B159" s="199"/>
      <c r="C159" s="101">
        <f t="shared" si="3"/>
        <v>85</v>
      </c>
      <c r="D159" s="102" t="s">
        <v>372</v>
      </c>
      <c r="E159" s="103">
        <v>2537</v>
      </c>
      <c r="F159" s="101" t="s">
        <v>212</v>
      </c>
    </row>
    <row r="160" spans="1:6" ht="30" x14ac:dyDescent="0.25">
      <c r="A160" s="196"/>
      <c r="B160" s="199"/>
      <c r="C160" s="101">
        <f t="shared" si="3"/>
        <v>86</v>
      </c>
      <c r="D160" s="102" t="s">
        <v>373</v>
      </c>
      <c r="E160" s="103">
        <v>175.99</v>
      </c>
      <c r="F160" s="101" t="s">
        <v>212</v>
      </c>
    </row>
    <row r="161" spans="1:6" ht="30" x14ac:dyDescent="0.25">
      <c r="A161" s="196"/>
      <c r="B161" s="199"/>
      <c r="C161" s="101">
        <f t="shared" si="3"/>
        <v>87</v>
      </c>
      <c r="D161" s="102" t="s">
        <v>374</v>
      </c>
      <c r="E161" s="103">
        <v>177</v>
      </c>
      <c r="F161" s="101" t="s">
        <v>212</v>
      </c>
    </row>
    <row r="162" spans="1:6" x14ac:dyDescent="0.25">
      <c r="A162" s="196"/>
      <c r="B162" s="199"/>
      <c r="C162" s="101">
        <f t="shared" si="3"/>
        <v>88</v>
      </c>
      <c r="D162" s="102" t="s">
        <v>375</v>
      </c>
      <c r="E162" s="103">
        <v>2.8</v>
      </c>
      <c r="F162" s="101" t="s">
        <v>212</v>
      </c>
    </row>
    <row r="163" spans="1:6" ht="30" x14ac:dyDescent="0.25">
      <c r="A163" s="196"/>
      <c r="B163" s="199"/>
      <c r="C163" s="101">
        <f t="shared" si="3"/>
        <v>89</v>
      </c>
      <c r="D163" s="102" t="s">
        <v>376</v>
      </c>
      <c r="E163" s="103">
        <v>44</v>
      </c>
      <c r="F163" s="101" t="s">
        <v>212</v>
      </c>
    </row>
    <row r="164" spans="1:6" ht="30" x14ac:dyDescent="0.25">
      <c r="A164" s="196"/>
      <c r="B164" s="199"/>
      <c r="C164" s="101">
        <f t="shared" si="3"/>
        <v>90</v>
      </c>
      <c r="D164" s="102" t="s">
        <v>377</v>
      </c>
      <c r="E164" s="103">
        <v>122.74</v>
      </c>
      <c r="F164" s="101" t="s">
        <v>212</v>
      </c>
    </row>
    <row r="165" spans="1:6" ht="30" x14ac:dyDescent="0.25">
      <c r="A165" s="196"/>
      <c r="B165" s="199"/>
      <c r="C165" s="101">
        <f t="shared" si="3"/>
        <v>91</v>
      </c>
      <c r="D165" s="102" t="s">
        <v>378</v>
      </c>
      <c r="E165" s="103">
        <v>1239</v>
      </c>
      <c r="F165" s="101" t="s">
        <v>212</v>
      </c>
    </row>
    <row r="166" spans="1:6" ht="30" x14ac:dyDescent="0.25">
      <c r="A166" s="197"/>
      <c r="B166" s="200"/>
      <c r="C166" s="101">
        <f t="shared" si="3"/>
        <v>92</v>
      </c>
      <c r="D166" s="102" t="s">
        <v>379</v>
      </c>
      <c r="E166" s="103">
        <v>601.79999999999995</v>
      </c>
      <c r="F166" s="101" t="s">
        <v>212</v>
      </c>
    </row>
    <row r="167" spans="1:6" ht="45" x14ac:dyDescent="0.25">
      <c r="A167" s="201">
        <v>9</v>
      </c>
      <c r="B167" s="204" t="s">
        <v>380</v>
      </c>
      <c r="C167" s="95">
        <v>1</v>
      </c>
      <c r="D167" s="96" t="s">
        <v>381</v>
      </c>
      <c r="E167" s="97">
        <v>150</v>
      </c>
      <c r="F167" s="106">
        <v>45139</v>
      </c>
    </row>
    <row r="168" spans="1:6" x14ac:dyDescent="0.25">
      <c r="A168" s="202"/>
      <c r="B168" s="205"/>
      <c r="C168" s="95">
        <f t="shared" si="3"/>
        <v>2</v>
      </c>
      <c r="D168" s="32" t="s">
        <v>1039</v>
      </c>
      <c r="E168" s="97">
        <v>4000</v>
      </c>
      <c r="F168" s="106">
        <v>45139</v>
      </c>
    </row>
    <row r="169" spans="1:6" x14ac:dyDescent="0.25">
      <c r="A169" s="203"/>
      <c r="B169" s="206"/>
      <c r="C169" s="95">
        <f t="shared" si="3"/>
        <v>3</v>
      </c>
      <c r="D169" s="32"/>
      <c r="E169" s="32"/>
      <c r="F169" s="95"/>
    </row>
    <row r="170" spans="1:6" x14ac:dyDescent="0.25">
      <c r="A170" s="209">
        <v>10</v>
      </c>
      <c r="B170" s="209" t="s">
        <v>382</v>
      </c>
      <c r="C170" s="95">
        <v>1</v>
      </c>
      <c r="D170" s="32" t="s">
        <v>383</v>
      </c>
      <c r="E170" s="97">
        <v>1500</v>
      </c>
      <c r="F170" s="106">
        <v>45139</v>
      </c>
    </row>
    <row r="171" spans="1:6" x14ac:dyDescent="0.25">
      <c r="A171" s="209"/>
      <c r="B171" s="209"/>
      <c r="C171" s="95">
        <f t="shared" si="3"/>
        <v>2</v>
      </c>
      <c r="D171" s="32"/>
      <c r="E171" s="32"/>
      <c r="F171" s="98"/>
    </row>
    <row r="172" spans="1:6" x14ac:dyDescent="0.25">
      <c r="A172" s="209"/>
      <c r="B172" s="209"/>
      <c r="C172" s="95">
        <f t="shared" si="3"/>
        <v>3</v>
      </c>
      <c r="D172" s="32"/>
      <c r="E172" s="32"/>
      <c r="F172" s="32"/>
    </row>
    <row r="173" spans="1:6" x14ac:dyDescent="0.25">
      <c r="A173" s="201">
        <v>11</v>
      </c>
      <c r="B173" s="204" t="s">
        <v>1040</v>
      </c>
      <c r="C173" s="98">
        <v>1</v>
      </c>
      <c r="D173" s="32" t="s">
        <v>1041</v>
      </c>
      <c r="E173" s="97">
        <v>150</v>
      </c>
      <c r="F173" s="106">
        <v>45139</v>
      </c>
    </row>
    <row r="174" spans="1:6" x14ac:dyDescent="0.25">
      <c r="A174" s="202"/>
      <c r="B174" s="205"/>
      <c r="C174" s="98">
        <v>2</v>
      </c>
      <c r="D174" s="32" t="s">
        <v>1042</v>
      </c>
      <c r="E174" s="97">
        <v>290</v>
      </c>
      <c r="F174" s="106">
        <v>45139</v>
      </c>
    </row>
    <row r="175" spans="1:6" x14ac:dyDescent="0.25">
      <c r="A175" s="203"/>
      <c r="B175" s="206"/>
      <c r="C175" s="98">
        <v>3</v>
      </c>
      <c r="D175" s="32"/>
      <c r="E175" s="32"/>
      <c r="F175" s="32"/>
    </row>
  </sheetData>
  <autoFilter ref="A3:F3"/>
  <mergeCells count="20">
    <mergeCell ref="A4:A9"/>
    <mergeCell ref="B4:B9"/>
    <mergeCell ref="A11:A12"/>
    <mergeCell ref="B11:B12"/>
    <mergeCell ref="A13:A14"/>
    <mergeCell ref="B13:B14"/>
    <mergeCell ref="A15:A30"/>
    <mergeCell ref="B15:B30"/>
    <mergeCell ref="A32:A74"/>
    <mergeCell ref="B32:B74"/>
    <mergeCell ref="A75:A166"/>
    <mergeCell ref="B75:B166"/>
    <mergeCell ref="A173:A175"/>
    <mergeCell ref="B173:B175"/>
    <mergeCell ref="D108:D109"/>
    <mergeCell ref="E108:E109"/>
    <mergeCell ref="A167:A169"/>
    <mergeCell ref="B167:B169"/>
    <mergeCell ref="A170:A172"/>
    <mergeCell ref="B170:B17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'В4.Группы работ услуг'!$B$2:$B$15</xm:f>
          </x14:formula1>
          <xm:sqref>B4:B173 B176:B222</xm:sqref>
        </x14:dataValidation>
        <x14:dataValidation type="list" allowBlank="1" showInputMessage="1" showErrorMessage="1">
          <x14:formula1>
            <xm:f>'В4.Группы работ услуг'!$B$2:$B$14</xm:f>
          </x14:formula1>
          <xm:sqref>B223:B241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50"/>
  <sheetViews>
    <sheetView workbookViewId="0">
      <selection activeCell="L17" sqref="L17"/>
    </sheetView>
  </sheetViews>
  <sheetFormatPr defaultRowHeight="15" x14ac:dyDescent="0.25"/>
  <cols>
    <col min="1" max="1" width="5.7109375" style="23" customWidth="1"/>
    <col min="2" max="2" width="34.85546875" customWidth="1"/>
    <col min="3" max="3" width="5.7109375" customWidth="1"/>
    <col min="4" max="4" width="66.140625" customWidth="1"/>
    <col min="5" max="5" width="23.28515625" customWidth="1"/>
    <col min="6" max="6" width="15.7109375" style="23" customWidth="1"/>
  </cols>
  <sheetData>
    <row r="1" spans="1:8" ht="15.75" x14ac:dyDescent="0.25">
      <c r="A1" s="33" t="s">
        <v>88</v>
      </c>
    </row>
    <row r="3" spans="1:8" ht="30" x14ac:dyDescent="0.25">
      <c r="A3" s="19" t="s">
        <v>173</v>
      </c>
      <c r="B3" s="19" t="s">
        <v>384</v>
      </c>
      <c r="C3" s="19" t="s">
        <v>173</v>
      </c>
      <c r="D3" s="19" t="s">
        <v>385</v>
      </c>
      <c r="E3" s="19" t="s">
        <v>386</v>
      </c>
      <c r="F3" s="19" t="s">
        <v>178</v>
      </c>
    </row>
    <row r="4" spans="1:8" x14ac:dyDescent="0.25">
      <c r="A4" s="210">
        <v>1</v>
      </c>
      <c r="B4" s="211" t="s">
        <v>380</v>
      </c>
      <c r="C4" s="24">
        <v>1</v>
      </c>
      <c r="D4" s="34" t="s">
        <v>387</v>
      </c>
      <c r="E4" s="35">
        <v>34825</v>
      </c>
      <c r="F4" s="36">
        <v>44896</v>
      </c>
    </row>
    <row r="5" spans="1:8" x14ac:dyDescent="0.25">
      <c r="A5" s="210"/>
      <c r="B5" s="211"/>
      <c r="C5" s="24">
        <f>C4+1</f>
        <v>2</v>
      </c>
      <c r="D5" s="34" t="s">
        <v>388</v>
      </c>
      <c r="E5" s="35">
        <v>966879</v>
      </c>
      <c r="F5" s="36">
        <v>44896</v>
      </c>
    </row>
    <row r="6" spans="1:8" x14ac:dyDescent="0.25">
      <c r="A6" s="210"/>
      <c r="B6" s="211"/>
      <c r="C6" s="24">
        <f t="shared" ref="C6:C12" si="0">C5+1</f>
        <v>3</v>
      </c>
      <c r="D6" s="34" t="s">
        <v>389</v>
      </c>
      <c r="E6" s="35">
        <v>2162652.5</v>
      </c>
      <c r="F6" s="36">
        <v>44896</v>
      </c>
    </row>
    <row r="7" spans="1:8" ht="30" x14ac:dyDescent="0.25">
      <c r="A7" s="210"/>
      <c r="B7" s="211"/>
      <c r="C7" s="24">
        <f t="shared" si="0"/>
        <v>4</v>
      </c>
      <c r="D7" s="34" t="s">
        <v>390</v>
      </c>
      <c r="E7" s="35">
        <v>62227</v>
      </c>
      <c r="F7" s="36">
        <v>44896</v>
      </c>
    </row>
    <row r="8" spans="1:8" ht="45" x14ac:dyDescent="0.25">
      <c r="A8" s="210"/>
      <c r="B8" s="211"/>
      <c r="C8" s="24">
        <f t="shared" si="0"/>
        <v>5</v>
      </c>
      <c r="D8" s="34" t="s">
        <v>391</v>
      </c>
      <c r="E8" s="35">
        <v>5127317</v>
      </c>
      <c r="F8" s="36">
        <v>44896</v>
      </c>
    </row>
    <row r="9" spans="1:8" ht="45" x14ac:dyDescent="0.25">
      <c r="A9" s="210"/>
      <c r="B9" s="211"/>
      <c r="C9" s="24">
        <f t="shared" si="0"/>
        <v>6</v>
      </c>
      <c r="D9" s="34" t="s">
        <v>392</v>
      </c>
      <c r="E9" s="35">
        <v>7635076.7999999998</v>
      </c>
      <c r="F9" s="36">
        <v>44896</v>
      </c>
    </row>
    <row r="10" spans="1:8" x14ac:dyDescent="0.25">
      <c r="A10" s="210"/>
      <c r="B10" s="211"/>
      <c r="C10" s="24">
        <f t="shared" si="0"/>
        <v>7</v>
      </c>
      <c r="D10" s="34" t="s">
        <v>393</v>
      </c>
      <c r="E10" s="35">
        <v>93147</v>
      </c>
      <c r="F10" s="36">
        <v>44896</v>
      </c>
    </row>
    <row r="11" spans="1:8" x14ac:dyDescent="0.25">
      <c r="A11" s="210"/>
      <c r="B11" s="211"/>
      <c r="C11" s="24">
        <f t="shared" si="0"/>
        <v>8</v>
      </c>
      <c r="D11" s="34" t="s">
        <v>394</v>
      </c>
      <c r="E11" s="35">
        <v>4431568</v>
      </c>
      <c r="F11" s="36">
        <v>44896</v>
      </c>
    </row>
    <row r="12" spans="1:8" x14ac:dyDescent="0.25">
      <c r="A12" s="210"/>
      <c r="B12" s="211"/>
      <c r="C12" s="24">
        <f t="shared" si="0"/>
        <v>9</v>
      </c>
      <c r="D12" s="34" t="s">
        <v>395</v>
      </c>
      <c r="E12" s="35">
        <v>10634218.4</v>
      </c>
      <c r="F12" s="36">
        <v>44896</v>
      </c>
    </row>
    <row r="13" spans="1:8" ht="30" x14ac:dyDescent="0.25">
      <c r="A13" s="193">
        <v>2</v>
      </c>
      <c r="B13" s="194" t="s">
        <v>242</v>
      </c>
      <c r="C13" s="24">
        <v>1</v>
      </c>
      <c r="D13" s="107" t="s">
        <v>396</v>
      </c>
      <c r="E13" s="108">
        <v>1980</v>
      </c>
      <c r="F13" s="109">
        <v>2013</v>
      </c>
      <c r="H13" t="s">
        <v>398</v>
      </c>
    </row>
    <row r="14" spans="1:8" ht="45" x14ac:dyDescent="0.25">
      <c r="A14" s="193"/>
      <c r="B14" s="194"/>
      <c r="C14" s="24">
        <f>C13+1</f>
        <v>2</v>
      </c>
      <c r="D14" s="107" t="s">
        <v>399</v>
      </c>
      <c r="E14" s="108">
        <v>170</v>
      </c>
      <c r="F14" s="109">
        <v>2013</v>
      </c>
    </row>
    <row r="15" spans="1:8" ht="30" x14ac:dyDescent="0.25">
      <c r="A15" s="193"/>
      <c r="B15" s="194"/>
      <c r="C15" s="24">
        <f>C14+1</f>
        <v>3</v>
      </c>
      <c r="D15" s="107" t="s">
        <v>400</v>
      </c>
      <c r="E15" s="108">
        <v>3100</v>
      </c>
      <c r="F15" s="109">
        <v>2013</v>
      </c>
    </row>
    <row r="16" spans="1:8" ht="30" x14ac:dyDescent="0.25">
      <c r="A16" s="193"/>
      <c r="B16" s="194"/>
      <c r="C16" s="24">
        <f>C15+1</f>
        <v>4</v>
      </c>
      <c r="D16" s="107" t="s">
        <v>401</v>
      </c>
      <c r="E16" s="108">
        <v>1200</v>
      </c>
      <c r="F16" s="109">
        <v>2013</v>
      </c>
    </row>
    <row r="17" spans="1:8" ht="30" x14ac:dyDescent="0.25">
      <c r="A17" s="193"/>
      <c r="B17" s="194"/>
      <c r="C17" s="24">
        <f>C16+1</f>
        <v>5</v>
      </c>
      <c r="D17" s="107" t="s">
        <v>401</v>
      </c>
      <c r="E17" s="108">
        <v>3150</v>
      </c>
      <c r="F17" s="109">
        <v>2013</v>
      </c>
    </row>
    <row r="18" spans="1:8" ht="45" x14ac:dyDescent="0.25">
      <c r="A18" s="195"/>
      <c r="B18" s="198"/>
      <c r="C18" s="37">
        <f>C17+1</f>
        <v>6</v>
      </c>
      <c r="D18" s="107" t="s">
        <v>402</v>
      </c>
      <c r="E18" s="108">
        <v>1950</v>
      </c>
      <c r="F18" s="109">
        <v>2013</v>
      </c>
    </row>
    <row r="19" spans="1:8" ht="30" x14ac:dyDescent="0.25">
      <c r="A19" s="195">
        <v>3</v>
      </c>
      <c r="B19" s="198" t="s">
        <v>403</v>
      </c>
      <c r="C19" s="24">
        <v>1</v>
      </c>
      <c r="D19" s="107" t="s">
        <v>404</v>
      </c>
      <c r="E19" s="108">
        <v>290000</v>
      </c>
      <c r="F19" s="109" t="s">
        <v>397</v>
      </c>
      <c r="H19" t="s">
        <v>398</v>
      </c>
    </row>
    <row r="20" spans="1:8" ht="45" x14ac:dyDescent="0.25">
      <c r="A20" s="196"/>
      <c r="B20" s="199"/>
      <c r="C20" s="24">
        <f>C19+1</f>
        <v>2</v>
      </c>
      <c r="D20" s="107" t="s">
        <v>405</v>
      </c>
      <c r="E20" s="108">
        <v>2120000</v>
      </c>
      <c r="F20" s="109" t="s">
        <v>397</v>
      </c>
    </row>
    <row r="21" spans="1:8" ht="30" x14ac:dyDescent="0.25">
      <c r="A21" s="196"/>
      <c r="B21" s="199"/>
      <c r="C21" s="24">
        <f t="shared" ref="C21:C36" si="1">C20+1</f>
        <v>3</v>
      </c>
      <c r="D21" s="107" t="s">
        <v>406</v>
      </c>
      <c r="E21" s="108">
        <v>2120000</v>
      </c>
      <c r="F21" s="109" t="s">
        <v>397</v>
      </c>
    </row>
    <row r="22" spans="1:8" ht="60" x14ac:dyDescent="0.25">
      <c r="A22" s="196"/>
      <c r="B22" s="199"/>
      <c r="C22" s="24">
        <f t="shared" si="1"/>
        <v>4</v>
      </c>
      <c r="D22" s="107" t="s">
        <v>407</v>
      </c>
      <c r="E22" s="108">
        <v>2120000</v>
      </c>
      <c r="F22" s="109" t="s">
        <v>397</v>
      </c>
    </row>
    <row r="23" spans="1:8" ht="30" x14ac:dyDescent="0.25">
      <c r="A23" s="196"/>
      <c r="B23" s="199"/>
      <c r="C23" s="24">
        <f t="shared" si="1"/>
        <v>5</v>
      </c>
      <c r="D23" s="107" t="s">
        <v>408</v>
      </c>
      <c r="E23" s="108">
        <v>2120000</v>
      </c>
      <c r="F23" s="109" t="s">
        <v>397</v>
      </c>
    </row>
    <row r="24" spans="1:8" ht="30" x14ac:dyDescent="0.25">
      <c r="A24" s="196"/>
      <c r="B24" s="199"/>
      <c r="C24" s="24">
        <f t="shared" si="1"/>
        <v>6</v>
      </c>
      <c r="D24" s="107" t="s">
        <v>409</v>
      </c>
      <c r="E24" s="108">
        <v>166306000</v>
      </c>
      <c r="F24" s="109" t="s">
        <v>397</v>
      </c>
    </row>
    <row r="25" spans="1:8" ht="45" x14ac:dyDescent="0.25">
      <c r="A25" s="196"/>
      <c r="B25" s="199"/>
      <c r="C25" s="24">
        <f t="shared" si="1"/>
        <v>7</v>
      </c>
      <c r="D25" s="107" t="s">
        <v>410</v>
      </c>
      <c r="E25" s="108">
        <v>131100000000</v>
      </c>
      <c r="F25" s="109" t="s">
        <v>397</v>
      </c>
    </row>
    <row r="26" spans="1:8" x14ac:dyDescent="0.25">
      <c r="A26" s="196"/>
      <c r="B26" s="199"/>
      <c r="C26" s="24">
        <f t="shared" si="1"/>
        <v>8</v>
      </c>
      <c r="D26" s="107" t="s">
        <v>411</v>
      </c>
      <c r="E26" s="108">
        <v>6247000</v>
      </c>
      <c r="F26" s="109" t="s">
        <v>397</v>
      </c>
    </row>
    <row r="27" spans="1:8" x14ac:dyDescent="0.25">
      <c r="A27" s="196"/>
      <c r="B27" s="199"/>
      <c r="C27" s="24">
        <f t="shared" si="1"/>
        <v>9</v>
      </c>
      <c r="D27" s="107" t="s">
        <v>412</v>
      </c>
      <c r="E27" s="108">
        <v>6247000</v>
      </c>
      <c r="F27" s="109" t="s">
        <v>397</v>
      </c>
    </row>
    <row r="28" spans="1:8" ht="30" x14ac:dyDescent="0.25">
      <c r="A28" s="196"/>
      <c r="B28" s="199"/>
      <c r="C28" s="24">
        <f t="shared" si="1"/>
        <v>10</v>
      </c>
      <c r="D28" s="107" t="s">
        <v>413</v>
      </c>
      <c r="E28" s="108">
        <v>6247000</v>
      </c>
      <c r="F28" s="109" t="s">
        <v>397</v>
      </c>
    </row>
    <row r="29" spans="1:8" x14ac:dyDescent="0.25">
      <c r="A29" s="196"/>
      <c r="B29" s="199"/>
      <c r="C29" s="24">
        <f t="shared" si="1"/>
        <v>11</v>
      </c>
      <c r="D29" s="107" t="s">
        <v>414</v>
      </c>
      <c r="E29" s="108">
        <v>6247000</v>
      </c>
      <c r="F29" s="109" t="s">
        <v>397</v>
      </c>
    </row>
    <row r="30" spans="1:8" ht="30" x14ac:dyDescent="0.25">
      <c r="A30" s="196"/>
      <c r="B30" s="199"/>
      <c r="C30" s="24">
        <f t="shared" si="1"/>
        <v>12</v>
      </c>
      <c r="D30" s="107" t="s">
        <v>415</v>
      </c>
      <c r="E30" s="108">
        <v>166306000</v>
      </c>
      <c r="F30" s="109" t="s">
        <v>397</v>
      </c>
    </row>
    <row r="31" spans="1:8" ht="45" x14ac:dyDescent="0.25">
      <c r="A31" s="196"/>
      <c r="B31" s="199"/>
      <c r="C31" s="24">
        <f t="shared" si="1"/>
        <v>13</v>
      </c>
      <c r="D31" s="107" t="s">
        <v>416</v>
      </c>
      <c r="E31" s="108">
        <v>407500000</v>
      </c>
      <c r="F31" s="109" t="s">
        <v>397</v>
      </c>
    </row>
    <row r="32" spans="1:8" ht="30" x14ac:dyDescent="0.25">
      <c r="A32" s="196"/>
      <c r="B32" s="199"/>
      <c r="C32" s="24">
        <f t="shared" si="1"/>
        <v>14</v>
      </c>
      <c r="D32" s="107" t="s">
        <v>417</v>
      </c>
      <c r="E32" s="108">
        <v>9025000</v>
      </c>
      <c r="F32" s="109" t="s">
        <v>397</v>
      </c>
    </row>
    <row r="33" spans="1:6" x14ac:dyDescent="0.25">
      <c r="A33" s="196"/>
      <c r="B33" s="199"/>
      <c r="C33" s="24">
        <f t="shared" si="1"/>
        <v>15</v>
      </c>
      <c r="D33" s="107" t="s">
        <v>418</v>
      </c>
      <c r="E33" s="108">
        <v>9025000</v>
      </c>
      <c r="F33" s="109" t="s">
        <v>397</v>
      </c>
    </row>
    <row r="34" spans="1:6" x14ac:dyDescent="0.25">
      <c r="A34" s="196"/>
      <c r="B34" s="199"/>
      <c r="C34" s="24">
        <f t="shared" si="1"/>
        <v>16</v>
      </c>
      <c r="D34" s="107" t="s">
        <v>419</v>
      </c>
      <c r="E34" s="108">
        <v>33100000</v>
      </c>
      <c r="F34" s="109" t="s">
        <v>397</v>
      </c>
    </row>
    <row r="35" spans="1:6" ht="30" x14ac:dyDescent="0.25">
      <c r="A35" s="196"/>
      <c r="B35" s="199"/>
      <c r="C35" s="24">
        <f t="shared" si="1"/>
        <v>17</v>
      </c>
      <c r="D35" s="107" t="s">
        <v>420</v>
      </c>
      <c r="E35" s="108">
        <v>36100000</v>
      </c>
      <c r="F35" s="109" t="s">
        <v>397</v>
      </c>
    </row>
    <row r="36" spans="1:6" ht="30" x14ac:dyDescent="0.25">
      <c r="A36" s="197"/>
      <c r="B36" s="200"/>
      <c r="C36" s="24">
        <f t="shared" si="1"/>
        <v>18</v>
      </c>
      <c r="D36" s="107" t="s">
        <v>421</v>
      </c>
      <c r="E36" s="108">
        <v>36100000</v>
      </c>
      <c r="F36" s="109" t="s">
        <v>397</v>
      </c>
    </row>
    <row r="37" spans="1:6" x14ac:dyDescent="0.25">
      <c r="A37" s="38"/>
      <c r="B37" s="17"/>
      <c r="C37" s="17"/>
      <c r="D37" s="17"/>
      <c r="E37" s="17"/>
      <c r="F37" s="38"/>
    </row>
    <row r="38" spans="1:6" x14ac:dyDescent="0.25">
      <c r="A38" s="38"/>
      <c r="B38" s="17"/>
      <c r="C38" s="17"/>
      <c r="D38" s="17"/>
      <c r="E38" s="17"/>
      <c r="F38" s="38"/>
    </row>
    <row r="39" spans="1:6" x14ac:dyDescent="0.25">
      <c r="A39" s="38"/>
      <c r="B39" s="17"/>
      <c r="C39" s="17"/>
      <c r="D39" s="17"/>
      <c r="E39" s="17"/>
      <c r="F39" s="38"/>
    </row>
    <row r="40" spans="1:6" x14ac:dyDescent="0.25">
      <c r="A40" s="38"/>
      <c r="B40" s="17"/>
      <c r="C40" s="17"/>
      <c r="D40" s="17"/>
      <c r="E40" s="17"/>
      <c r="F40" s="38"/>
    </row>
    <row r="41" spans="1:6" x14ac:dyDescent="0.25">
      <c r="A41" s="38"/>
      <c r="B41" s="17"/>
      <c r="C41" s="17"/>
      <c r="D41" s="17"/>
      <c r="E41" s="17"/>
      <c r="F41" s="38"/>
    </row>
    <row r="42" spans="1:6" x14ac:dyDescent="0.25">
      <c r="A42" s="38"/>
      <c r="B42" s="17"/>
      <c r="C42" s="17"/>
      <c r="D42" s="17"/>
      <c r="E42" s="17"/>
      <c r="F42" s="38"/>
    </row>
    <row r="43" spans="1:6" x14ac:dyDescent="0.25">
      <c r="A43" s="38"/>
      <c r="B43" s="17"/>
      <c r="C43" s="17"/>
      <c r="D43" s="17"/>
      <c r="E43" s="17"/>
      <c r="F43" s="38"/>
    </row>
    <row r="44" spans="1:6" x14ac:dyDescent="0.25">
      <c r="A44" s="38"/>
      <c r="B44" s="17"/>
      <c r="C44" s="17"/>
      <c r="D44" s="17"/>
      <c r="E44" s="17"/>
      <c r="F44" s="38"/>
    </row>
    <row r="45" spans="1:6" x14ac:dyDescent="0.25">
      <c r="A45" s="38"/>
      <c r="B45" s="17"/>
      <c r="C45" s="17"/>
      <c r="D45" s="17"/>
      <c r="E45" s="17"/>
      <c r="F45" s="38"/>
    </row>
    <row r="46" spans="1:6" x14ac:dyDescent="0.25">
      <c r="A46" s="38"/>
      <c r="B46" s="17"/>
      <c r="C46" s="17"/>
      <c r="D46" s="17"/>
      <c r="E46" s="17"/>
      <c r="F46" s="38"/>
    </row>
    <row r="47" spans="1:6" x14ac:dyDescent="0.25">
      <c r="A47" s="38"/>
      <c r="B47" s="17"/>
      <c r="C47" s="17"/>
      <c r="D47" s="17"/>
      <c r="E47" s="17"/>
      <c r="F47" s="38"/>
    </row>
    <row r="48" spans="1:6" x14ac:dyDescent="0.25">
      <c r="A48" s="38"/>
      <c r="B48" s="17"/>
      <c r="C48" s="17"/>
      <c r="D48" s="17"/>
      <c r="E48" s="17"/>
      <c r="F48" s="38"/>
    </row>
    <row r="49" spans="1:6" x14ac:dyDescent="0.25">
      <c r="A49" s="38"/>
      <c r="B49" s="17"/>
      <c r="C49" s="17"/>
      <c r="D49" s="17"/>
      <c r="E49" s="17"/>
      <c r="F49" s="38"/>
    </row>
    <row r="50" spans="1:6" x14ac:dyDescent="0.25">
      <c r="A50" s="38"/>
      <c r="B50" s="17"/>
      <c r="C50" s="17"/>
      <c r="D50" s="17"/>
      <c r="E50" s="17"/>
      <c r="F50" s="38"/>
    </row>
  </sheetData>
  <autoFilter ref="A3:F3"/>
  <mergeCells count="6">
    <mergeCell ref="A4:A12"/>
    <mergeCell ref="B4:B12"/>
    <mergeCell ref="A13:A18"/>
    <mergeCell ref="B13:B18"/>
    <mergeCell ref="A19:A36"/>
    <mergeCell ref="B19:B3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'B5.Сферы объектов'!$B$2:$B$26</xm:f>
          </x14:formula1>
          <xm:sqref>B4:B36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Q194" sqref="Q194"/>
    </sheetView>
  </sheetViews>
  <sheetFormatPr defaultRowHeight="15" x14ac:dyDescent="0.25"/>
  <cols>
    <col min="1" max="1" width="4.28515625" customWidth="1"/>
    <col min="2" max="2" width="94.140625" customWidth="1"/>
  </cols>
  <sheetData>
    <row r="1" spans="1:2" x14ac:dyDescent="0.25">
      <c r="B1" s="1" t="s">
        <v>422</v>
      </c>
    </row>
    <row r="2" spans="1:2" x14ac:dyDescent="0.25">
      <c r="A2" s="10">
        <v>1</v>
      </c>
      <c r="B2" s="14" t="s">
        <v>107</v>
      </c>
    </row>
    <row r="3" spans="1:2" x14ac:dyDescent="0.25">
      <c r="A3" s="10">
        <f>A2+1</f>
        <v>2</v>
      </c>
      <c r="B3" s="14" t="s">
        <v>170</v>
      </c>
    </row>
    <row r="4" spans="1:2" x14ac:dyDescent="0.25">
      <c r="A4" s="10">
        <f t="shared" ref="A4:A19" si="0">A3+1</f>
        <v>3</v>
      </c>
      <c r="B4" s="14" t="s">
        <v>169</v>
      </c>
    </row>
    <row r="5" spans="1:2" x14ac:dyDescent="0.25">
      <c r="A5" s="10">
        <f t="shared" si="0"/>
        <v>4</v>
      </c>
      <c r="B5" s="14" t="s">
        <v>158</v>
      </c>
    </row>
    <row r="6" spans="1:2" ht="45" x14ac:dyDescent="0.25">
      <c r="A6" s="10">
        <f t="shared" si="0"/>
        <v>5</v>
      </c>
      <c r="B6" s="14" t="s">
        <v>140</v>
      </c>
    </row>
    <row r="7" spans="1:2" x14ac:dyDescent="0.25">
      <c r="A7" s="10">
        <f t="shared" si="0"/>
        <v>6</v>
      </c>
      <c r="B7" s="14" t="s">
        <v>156</v>
      </c>
    </row>
    <row r="8" spans="1:2" x14ac:dyDescent="0.25">
      <c r="A8" s="10">
        <f t="shared" si="0"/>
        <v>7</v>
      </c>
      <c r="B8" s="14" t="s">
        <v>126</v>
      </c>
    </row>
    <row r="9" spans="1:2" x14ac:dyDescent="0.25">
      <c r="A9" s="10">
        <f t="shared" si="0"/>
        <v>8</v>
      </c>
      <c r="B9" s="14" t="s">
        <v>135</v>
      </c>
    </row>
    <row r="10" spans="1:2" x14ac:dyDescent="0.25">
      <c r="A10" s="10">
        <f t="shared" si="0"/>
        <v>9</v>
      </c>
      <c r="B10" s="14" t="s">
        <v>167</v>
      </c>
    </row>
    <row r="11" spans="1:2" ht="30" x14ac:dyDescent="0.25">
      <c r="A11" s="10">
        <f t="shared" si="0"/>
        <v>10</v>
      </c>
      <c r="B11" s="14" t="s">
        <v>143</v>
      </c>
    </row>
    <row r="12" spans="1:2" x14ac:dyDescent="0.25">
      <c r="A12" s="10">
        <f t="shared" si="0"/>
        <v>11</v>
      </c>
      <c r="B12" s="14" t="s">
        <v>157</v>
      </c>
    </row>
    <row r="13" spans="1:2" x14ac:dyDescent="0.25">
      <c r="A13" s="10">
        <f t="shared" si="0"/>
        <v>12</v>
      </c>
      <c r="B13" s="14" t="s">
        <v>165</v>
      </c>
    </row>
    <row r="14" spans="1:2" x14ac:dyDescent="0.25">
      <c r="A14" s="10">
        <f t="shared" si="0"/>
        <v>13</v>
      </c>
      <c r="B14" s="14" t="s">
        <v>166</v>
      </c>
    </row>
    <row r="15" spans="1:2" x14ac:dyDescent="0.25">
      <c r="A15" s="10">
        <f t="shared" si="0"/>
        <v>14</v>
      </c>
      <c r="B15" s="32" t="s">
        <v>423</v>
      </c>
    </row>
    <row r="16" spans="1:2" x14ac:dyDescent="0.25">
      <c r="A16" s="10">
        <f t="shared" si="0"/>
        <v>15</v>
      </c>
      <c r="B16" s="32" t="s">
        <v>102</v>
      </c>
    </row>
    <row r="17" spans="1:2" x14ac:dyDescent="0.25">
      <c r="A17" s="10">
        <f t="shared" si="0"/>
        <v>16</v>
      </c>
      <c r="B17" s="32" t="s">
        <v>123</v>
      </c>
    </row>
    <row r="18" spans="1:2" x14ac:dyDescent="0.25">
      <c r="A18" s="10">
        <f t="shared" si="0"/>
        <v>17</v>
      </c>
      <c r="B18" s="32" t="s">
        <v>125</v>
      </c>
    </row>
    <row r="19" spans="1:2" x14ac:dyDescent="0.25">
      <c r="A19" s="10">
        <f t="shared" si="0"/>
        <v>18</v>
      </c>
      <c r="B19" s="32" t="s">
        <v>124</v>
      </c>
    </row>
    <row r="20" spans="1:2" x14ac:dyDescent="0.25">
      <c r="A20" s="10">
        <v>19</v>
      </c>
      <c r="B20" s="32" t="s">
        <v>159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W270"/>
  <sheetViews>
    <sheetView workbookViewId="0">
      <selection activeCell="H26" sqref="H26"/>
    </sheetView>
  </sheetViews>
  <sheetFormatPr defaultRowHeight="15" x14ac:dyDescent="0.25"/>
  <cols>
    <col min="1" max="1" width="42.140625" customWidth="1"/>
    <col min="2" max="2" width="20.85546875" customWidth="1"/>
    <col min="3" max="3" width="46.28515625" customWidth="1"/>
    <col min="4" max="7" width="12.140625" customWidth="1"/>
    <col min="8" max="8" width="14.42578125" customWidth="1"/>
    <col min="254" max="254" width="196.7109375" customWidth="1"/>
    <col min="255" max="255" width="22.7109375" customWidth="1"/>
    <col min="256" max="257" width="12.140625" customWidth="1"/>
    <col min="258" max="258" width="16.42578125" customWidth="1"/>
    <col min="259" max="259" width="12.140625" customWidth="1"/>
    <col min="260" max="260" width="12.7109375" customWidth="1"/>
    <col min="261" max="261" width="12.140625" customWidth="1"/>
    <col min="262" max="262" width="14.7109375" customWidth="1"/>
    <col min="510" max="510" width="196.7109375" customWidth="1"/>
    <col min="511" max="511" width="22.7109375" customWidth="1"/>
    <col min="512" max="513" width="12.140625" customWidth="1"/>
    <col min="514" max="514" width="16.42578125" customWidth="1"/>
    <col min="515" max="515" width="12.140625" customWidth="1"/>
    <col min="516" max="516" width="12.7109375" customWidth="1"/>
    <col min="517" max="517" width="12.140625" customWidth="1"/>
    <col min="518" max="518" width="14.7109375" customWidth="1"/>
    <col min="766" max="766" width="196.7109375" customWidth="1"/>
    <col min="767" max="767" width="22.7109375" customWidth="1"/>
    <col min="768" max="769" width="12.140625" customWidth="1"/>
    <col min="770" max="770" width="16.42578125" customWidth="1"/>
    <col min="771" max="771" width="12.140625" customWidth="1"/>
    <col min="772" max="772" width="12.7109375" customWidth="1"/>
    <col min="773" max="773" width="12.140625" customWidth="1"/>
    <col min="774" max="774" width="14.7109375" customWidth="1"/>
    <col min="1022" max="1022" width="196.7109375" customWidth="1"/>
    <col min="1023" max="1023" width="22.7109375" customWidth="1"/>
    <col min="1024" max="1025" width="12.140625" customWidth="1"/>
    <col min="1026" max="1026" width="16.42578125" customWidth="1"/>
    <col min="1027" max="1027" width="12.140625" customWidth="1"/>
    <col min="1028" max="1028" width="12.7109375" customWidth="1"/>
    <col min="1029" max="1029" width="12.140625" customWidth="1"/>
    <col min="1030" max="1030" width="14.7109375" customWidth="1"/>
    <col min="1278" max="1278" width="196.7109375" customWidth="1"/>
    <col min="1279" max="1279" width="22.7109375" customWidth="1"/>
    <col min="1280" max="1281" width="12.140625" customWidth="1"/>
    <col min="1282" max="1282" width="16.42578125" customWidth="1"/>
    <col min="1283" max="1283" width="12.140625" customWidth="1"/>
    <col min="1284" max="1284" width="12.7109375" customWidth="1"/>
    <col min="1285" max="1285" width="12.140625" customWidth="1"/>
    <col min="1286" max="1286" width="14.7109375" customWidth="1"/>
    <col min="1534" max="1534" width="196.7109375" customWidth="1"/>
    <col min="1535" max="1535" width="22.7109375" customWidth="1"/>
    <col min="1536" max="1537" width="12.140625" customWidth="1"/>
    <col min="1538" max="1538" width="16.42578125" customWidth="1"/>
    <col min="1539" max="1539" width="12.140625" customWidth="1"/>
    <col min="1540" max="1540" width="12.7109375" customWidth="1"/>
    <col min="1541" max="1541" width="12.140625" customWidth="1"/>
    <col min="1542" max="1542" width="14.7109375" customWidth="1"/>
    <col min="1790" max="1790" width="196.7109375" customWidth="1"/>
    <col min="1791" max="1791" width="22.7109375" customWidth="1"/>
    <col min="1792" max="1793" width="12.140625" customWidth="1"/>
    <col min="1794" max="1794" width="16.42578125" customWidth="1"/>
    <col min="1795" max="1795" width="12.140625" customWidth="1"/>
    <col min="1796" max="1796" width="12.7109375" customWidth="1"/>
    <col min="1797" max="1797" width="12.140625" customWidth="1"/>
    <col min="1798" max="1798" width="14.7109375" customWidth="1"/>
    <col min="2046" max="2046" width="196.7109375" customWidth="1"/>
    <col min="2047" max="2047" width="22.7109375" customWidth="1"/>
    <col min="2048" max="2049" width="12.140625" customWidth="1"/>
    <col min="2050" max="2050" width="16.42578125" customWidth="1"/>
    <col min="2051" max="2051" width="12.140625" customWidth="1"/>
    <col min="2052" max="2052" width="12.7109375" customWidth="1"/>
    <col min="2053" max="2053" width="12.140625" customWidth="1"/>
    <col min="2054" max="2054" width="14.7109375" customWidth="1"/>
    <col min="2302" max="2302" width="196.7109375" customWidth="1"/>
    <col min="2303" max="2303" width="22.7109375" customWidth="1"/>
    <col min="2304" max="2305" width="12.140625" customWidth="1"/>
    <col min="2306" max="2306" width="16.42578125" customWidth="1"/>
    <col min="2307" max="2307" width="12.140625" customWidth="1"/>
    <col min="2308" max="2308" width="12.7109375" customWidth="1"/>
    <col min="2309" max="2309" width="12.140625" customWidth="1"/>
    <col min="2310" max="2310" width="14.7109375" customWidth="1"/>
    <col min="2558" max="2558" width="196.7109375" customWidth="1"/>
    <col min="2559" max="2559" width="22.7109375" customWidth="1"/>
    <col min="2560" max="2561" width="12.140625" customWidth="1"/>
    <col min="2562" max="2562" width="16.42578125" customWidth="1"/>
    <col min="2563" max="2563" width="12.140625" customWidth="1"/>
    <col min="2564" max="2564" width="12.7109375" customWidth="1"/>
    <col min="2565" max="2565" width="12.140625" customWidth="1"/>
    <col min="2566" max="2566" width="14.7109375" customWidth="1"/>
    <col min="2814" max="2814" width="196.7109375" customWidth="1"/>
    <col min="2815" max="2815" width="22.7109375" customWidth="1"/>
    <col min="2816" max="2817" width="12.140625" customWidth="1"/>
    <col min="2818" max="2818" width="16.42578125" customWidth="1"/>
    <col min="2819" max="2819" width="12.140625" customWidth="1"/>
    <col min="2820" max="2820" width="12.7109375" customWidth="1"/>
    <col min="2821" max="2821" width="12.140625" customWidth="1"/>
    <col min="2822" max="2822" width="14.7109375" customWidth="1"/>
    <col min="3070" max="3070" width="196.7109375" customWidth="1"/>
    <col min="3071" max="3071" width="22.7109375" customWidth="1"/>
    <col min="3072" max="3073" width="12.140625" customWidth="1"/>
    <col min="3074" max="3074" width="16.42578125" customWidth="1"/>
    <col min="3075" max="3075" width="12.140625" customWidth="1"/>
    <col min="3076" max="3076" width="12.7109375" customWidth="1"/>
    <col min="3077" max="3077" width="12.140625" customWidth="1"/>
    <col min="3078" max="3078" width="14.7109375" customWidth="1"/>
    <col min="3326" max="3326" width="196.7109375" customWidth="1"/>
    <col min="3327" max="3327" width="22.7109375" customWidth="1"/>
    <col min="3328" max="3329" width="12.140625" customWidth="1"/>
    <col min="3330" max="3330" width="16.42578125" customWidth="1"/>
    <col min="3331" max="3331" width="12.140625" customWidth="1"/>
    <col min="3332" max="3332" width="12.7109375" customWidth="1"/>
    <col min="3333" max="3333" width="12.140625" customWidth="1"/>
    <col min="3334" max="3334" width="14.7109375" customWidth="1"/>
    <col min="3582" max="3582" width="196.7109375" customWidth="1"/>
    <col min="3583" max="3583" width="22.7109375" customWidth="1"/>
    <col min="3584" max="3585" width="12.140625" customWidth="1"/>
    <col min="3586" max="3586" width="16.42578125" customWidth="1"/>
    <col min="3587" max="3587" width="12.140625" customWidth="1"/>
    <col min="3588" max="3588" width="12.7109375" customWidth="1"/>
    <col min="3589" max="3589" width="12.140625" customWidth="1"/>
    <col min="3590" max="3590" width="14.7109375" customWidth="1"/>
    <col min="3838" max="3838" width="196.7109375" customWidth="1"/>
    <col min="3839" max="3839" width="22.7109375" customWidth="1"/>
    <col min="3840" max="3841" width="12.140625" customWidth="1"/>
    <col min="3842" max="3842" width="16.42578125" customWidth="1"/>
    <col min="3843" max="3843" width="12.140625" customWidth="1"/>
    <col min="3844" max="3844" width="12.7109375" customWidth="1"/>
    <col min="3845" max="3845" width="12.140625" customWidth="1"/>
    <col min="3846" max="3846" width="14.7109375" customWidth="1"/>
    <col min="4094" max="4094" width="196.7109375" customWidth="1"/>
    <col min="4095" max="4095" width="22.7109375" customWidth="1"/>
    <col min="4096" max="4097" width="12.140625" customWidth="1"/>
    <col min="4098" max="4098" width="16.42578125" customWidth="1"/>
    <col min="4099" max="4099" width="12.140625" customWidth="1"/>
    <col min="4100" max="4100" width="12.7109375" customWidth="1"/>
    <col min="4101" max="4101" width="12.140625" customWidth="1"/>
    <col min="4102" max="4102" width="14.7109375" customWidth="1"/>
    <col min="4350" max="4350" width="196.7109375" customWidth="1"/>
    <col min="4351" max="4351" width="22.7109375" customWidth="1"/>
    <col min="4352" max="4353" width="12.140625" customWidth="1"/>
    <col min="4354" max="4354" width="16.42578125" customWidth="1"/>
    <col min="4355" max="4355" width="12.140625" customWidth="1"/>
    <col min="4356" max="4356" width="12.7109375" customWidth="1"/>
    <col min="4357" max="4357" width="12.140625" customWidth="1"/>
    <col min="4358" max="4358" width="14.7109375" customWidth="1"/>
    <col min="4606" max="4606" width="196.7109375" customWidth="1"/>
    <col min="4607" max="4607" width="22.7109375" customWidth="1"/>
    <col min="4608" max="4609" width="12.140625" customWidth="1"/>
    <col min="4610" max="4610" width="16.42578125" customWidth="1"/>
    <col min="4611" max="4611" width="12.140625" customWidth="1"/>
    <col min="4612" max="4612" width="12.7109375" customWidth="1"/>
    <col min="4613" max="4613" width="12.140625" customWidth="1"/>
    <col min="4614" max="4614" width="14.7109375" customWidth="1"/>
    <col min="4862" max="4862" width="196.7109375" customWidth="1"/>
    <col min="4863" max="4863" width="22.7109375" customWidth="1"/>
    <col min="4864" max="4865" width="12.140625" customWidth="1"/>
    <col min="4866" max="4866" width="16.42578125" customWidth="1"/>
    <col min="4867" max="4867" width="12.140625" customWidth="1"/>
    <col min="4868" max="4868" width="12.7109375" customWidth="1"/>
    <col min="4869" max="4869" width="12.140625" customWidth="1"/>
    <col min="4870" max="4870" width="14.7109375" customWidth="1"/>
    <col min="5118" max="5118" width="196.7109375" customWidth="1"/>
    <col min="5119" max="5119" width="22.7109375" customWidth="1"/>
    <col min="5120" max="5121" width="12.140625" customWidth="1"/>
    <col min="5122" max="5122" width="16.42578125" customWidth="1"/>
    <col min="5123" max="5123" width="12.140625" customWidth="1"/>
    <col min="5124" max="5124" width="12.7109375" customWidth="1"/>
    <col min="5125" max="5125" width="12.140625" customWidth="1"/>
    <col min="5126" max="5126" width="14.7109375" customWidth="1"/>
    <col min="5374" max="5374" width="196.7109375" customWidth="1"/>
    <col min="5375" max="5375" width="22.7109375" customWidth="1"/>
    <col min="5376" max="5377" width="12.140625" customWidth="1"/>
    <col min="5378" max="5378" width="16.42578125" customWidth="1"/>
    <col min="5379" max="5379" width="12.140625" customWidth="1"/>
    <col min="5380" max="5380" width="12.7109375" customWidth="1"/>
    <col min="5381" max="5381" width="12.140625" customWidth="1"/>
    <col min="5382" max="5382" width="14.7109375" customWidth="1"/>
    <col min="5630" max="5630" width="196.7109375" customWidth="1"/>
    <col min="5631" max="5631" width="22.7109375" customWidth="1"/>
    <col min="5632" max="5633" width="12.140625" customWidth="1"/>
    <col min="5634" max="5634" width="16.42578125" customWidth="1"/>
    <col min="5635" max="5635" width="12.140625" customWidth="1"/>
    <col min="5636" max="5636" width="12.7109375" customWidth="1"/>
    <col min="5637" max="5637" width="12.140625" customWidth="1"/>
    <col min="5638" max="5638" width="14.7109375" customWidth="1"/>
    <col min="5886" max="5886" width="196.7109375" customWidth="1"/>
    <col min="5887" max="5887" width="22.7109375" customWidth="1"/>
    <col min="5888" max="5889" width="12.140625" customWidth="1"/>
    <col min="5890" max="5890" width="16.42578125" customWidth="1"/>
    <col min="5891" max="5891" width="12.140625" customWidth="1"/>
    <col min="5892" max="5892" width="12.7109375" customWidth="1"/>
    <col min="5893" max="5893" width="12.140625" customWidth="1"/>
    <col min="5894" max="5894" width="14.7109375" customWidth="1"/>
    <col min="6142" max="6142" width="196.7109375" customWidth="1"/>
    <col min="6143" max="6143" width="22.7109375" customWidth="1"/>
    <col min="6144" max="6145" width="12.140625" customWidth="1"/>
    <col min="6146" max="6146" width="16.42578125" customWidth="1"/>
    <col min="6147" max="6147" width="12.140625" customWidth="1"/>
    <col min="6148" max="6148" width="12.7109375" customWidth="1"/>
    <col min="6149" max="6149" width="12.140625" customWidth="1"/>
    <col min="6150" max="6150" width="14.7109375" customWidth="1"/>
    <col min="6398" max="6398" width="196.7109375" customWidth="1"/>
    <col min="6399" max="6399" width="22.7109375" customWidth="1"/>
    <col min="6400" max="6401" width="12.140625" customWidth="1"/>
    <col min="6402" max="6402" width="16.42578125" customWidth="1"/>
    <col min="6403" max="6403" width="12.140625" customWidth="1"/>
    <col min="6404" max="6404" width="12.7109375" customWidth="1"/>
    <col min="6405" max="6405" width="12.140625" customWidth="1"/>
    <col min="6406" max="6406" width="14.7109375" customWidth="1"/>
    <col min="6654" max="6654" width="196.7109375" customWidth="1"/>
    <col min="6655" max="6655" width="22.7109375" customWidth="1"/>
    <col min="6656" max="6657" width="12.140625" customWidth="1"/>
    <col min="6658" max="6658" width="16.42578125" customWidth="1"/>
    <col min="6659" max="6659" width="12.140625" customWidth="1"/>
    <col min="6660" max="6660" width="12.7109375" customWidth="1"/>
    <col min="6661" max="6661" width="12.140625" customWidth="1"/>
    <col min="6662" max="6662" width="14.7109375" customWidth="1"/>
    <col min="6910" max="6910" width="196.7109375" customWidth="1"/>
    <col min="6911" max="6911" width="22.7109375" customWidth="1"/>
    <col min="6912" max="6913" width="12.140625" customWidth="1"/>
    <col min="6914" max="6914" width="16.42578125" customWidth="1"/>
    <col min="6915" max="6915" width="12.140625" customWidth="1"/>
    <col min="6916" max="6916" width="12.7109375" customWidth="1"/>
    <col min="6917" max="6917" width="12.140625" customWidth="1"/>
    <col min="6918" max="6918" width="14.7109375" customWidth="1"/>
    <col min="7166" max="7166" width="196.7109375" customWidth="1"/>
    <col min="7167" max="7167" width="22.7109375" customWidth="1"/>
    <col min="7168" max="7169" width="12.140625" customWidth="1"/>
    <col min="7170" max="7170" width="16.42578125" customWidth="1"/>
    <col min="7171" max="7171" width="12.140625" customWidth="1"/>
    <col min="7172" max="7172" width="12.7109375" customWidth="1"/>
    <col min="7173" max="7173" width="12.140625" customWidth="1"/>
    <col min="7174" max="7174" width="14.7109375" customWidth="1"/>
    <col min="7422" max="7422" width="196.7109375" customWidth="1"/>
    <col min="7423" max="7423" width="22.7109375" customWidth="1"/>
    <col min="7424" max="7425" width="12.140625" customWidth="1"/>
    <col min="7426" max="7426" width="16.42578125" customWidth="1"/>
    <col min="7427" max="7427" width="12.140625" customWidth="1"/>
    <col min="7428" max="7428" width="12.7109375" customWidth="1"/>
    <col min="7429" max="7429" width="12.140625" customWidth="1"/>
    <col min="7430" max="7430" width="14.7109375" customWidth="1"/>
    <col min="7678" max="7678" width="196.7109375" customWidth="1"/>
    <col min="7679" max="7679" width="22.7109375" customWidth="1"/>
    <col min="7680" max="7681" width="12.140625" customWidth="1"/>
    <col min="7682" max="7682" width="16.42578125" customWidth="1"/>
    <col min="7683" max="7683" width="12.140625" customWidth="1"/>
    <col min="7684" max="7684" width="12.7109375" customWidth="1"/>
    <col min="7685" max="7685" width="12.140625" customWidth="1"/>
    <col min="7686" max="7686" width="14.7109375" customWidth="1"/>
    <col min="7934" max="7934" width="196.7109375" customWidth="1"/>
    <col min="7935" max="7935" width="22.7109375" customWidth="1"/>
    <col min="7936" max="7937" width="12.140625" customWidth="1"/>
    <col min="7938" max="7938" width="16.42578125" customWidth="1"/>
    <col min="7939" max="7939" width="12.140625" customWidth="1"/>
    <col min="7940" max="7940" width="12.7109375" customWidth="1"/>
    <col min="7941" max="7941" width="12.140625" customWidth="1"/>
    <col min="7942" max="7942" width="14.7109375" customWidth="1"/>
    <col min="8190" max="8190" width="196.7109375" customWidth="1"/>
    <col min="8191" max="8191" width="22.7109375" customWidth="1"/>
    <col min="8192" max="8193" width="12.140625" customWidth="1"/>
    <col min="8194" max="8194" width="16.42578125" customWidth="1"/>
    <col min="8195" max="8195" width="12.140625" customWidth="1"/>
    <col min="8196" max="8196" width="12.7109375" customWidth="1"/>
    <col min="8197" max="8197" width="12.140625" customWidth="1"/>
    <col min="8198" max="8198" width="14.7109375" customWidth="1"/>
    <col min="8446" max="8446" width="196.7109375" customWidth="1"/>
    <col min="8447" max="8447" width="22.7109375" customWidth="1"/>
    <col min="8448" max="8449" width="12.140625" customWidth="1"/>
    <col min="8450" max="8450" width="16.42578125" customWidth="1"/>
    <col min="8451" max="8451" width="12.140625" customWidth="1"/>
    <col min="8452" max="8452" width="12.7109375" customWidth="1"/>
    <col min="8453" max="8453" width="12.140625" customWidth="1"/>
    <col min="8454" max="8454" width="14.7109375" customWidth="1"/>
    <col min="8702" max="8702" width="196.7109375" customWidth="1"/>
    <col min="8703" max="8703" width="22.7109375" customWidth="1"/>
    <col min="8704" max="8705" width="12.140625" customWidth="1"/>
    <col min="8706" max="8706" width="16.42578125" customWidth="1"/>
    <col min="8707" max="8707" width="12.140625" customWidth="1"/>
    <col min="8708" max="8708" width="12.7109375" customWidth="1"/>
    <col min="8709" max="8709" width="12.140625" customWidth="1"/>
    <col min="8710" max="8710" width="14.7109375" customWidth="1"/>
    <col min="8958" max="8958" width="196.7109375" customWidth="1"/>
    <col min="8959" max="8959" width="22.7109375" customWidth="1"/>
    <col min="8960" max="8961" width="12.140625" customWidth="1"/>
    <col min="8962" max="8962" width="16.42578125" customWidth="1"/>
    <col min="8963" max="8963" width="12.140625" customWidth="1"/>
    <col min="8964" max="8964" width="12.7109375" customWidth="1"/>
    <col min="8965" max="8965" width="12.140625" customWidth="1"/>
    <col min="8966" max="8966" width="14.7109375" customWidth="1"/>
    <col min="9214" max="9214" width="196.7109375" customWidth="1"/>
    <col min="9215" max="9215" width="22.7109375" customWidth="1"/>
    <col min="9216" max="9217" width="12.140625" customWidth="1"/>
    <col min="9218" max="9218" width="16.42578125" customWidth="1"/>
    <col min="9219" max="9219" width="12.140625" customWidth="1"/>
    <col min="9220" max="9220" width="12.7109375" customWidth="1"/>
    <col min="9221" max="9221" width="12.140625" customWidth="1"/>
    <col min="9222" max="9222" width="14.7109375" customWidth="1"/>
    <col min="9470" max="9470" width="196.7109375" customWidth="1"/>
    <col min="9471" max="9471" width="22.7109375" customWidth="1"/>
    <col min="9472" max="9473" width="12.140625" customWidth="1"/>
    <col min="9474" max="9474" width="16.42578125" customWidth="1"/>
    <col min="9475" max="9475" width="12.140625" customWidth="1"/>
    <col min="9476" max="9476" width="12.7109375" customWidth="1"/>
    <col min="9477" max="9477" width="12.140625" customWidth="1"/>
    <col min="9478" max="9478" width="14.7109375" customWidth="1"/>
    <col min="9726" max="9726" width="196.7109375" customWidth="1"/>
    <col min="9727" max="9727" width="22.7109375" customWidth="1"/>
    <col min="9728" max="9729" width="12.140625" customWidth="1"/>
    <col min="9730" max="9730" width="16.42578125" customWidth="1"/>
    <col min="9731" max="9731" width="12.140625" customWidth="1"/>
    <col min="9732" max="9732" width="12.7109375" customWidth="1"/>
    <col min="9733" max="9733" width="12.140625" customWidth="1"/>
    <col min="9734" max="9734" width="14.7109375" customWidth="1"/>
    <col min="9982" max="9982" width="196.7109375" customWidth="1"/>
    <col min="9983" max="9983" width="22.7109375" customWidth="1"/>
    <col min="9984" max="9985" width="12.140625" customWidth="1"/>
    <col min="9986" max="9986" width="16.42578125" customWidth="1"/>
    <col min="9987" max="9987" width="12.140625" customWidth="1"/>
    <col min="9988" max="9988" width="12.7109375" customWidth="1"/>
    <col min="9989" max="9989" width="12.140625" customWidth="1"/>
    <col min="9990" max="9990" width="14.7109375" customWidth="1"/>
    <col min="10238" max="10238" width="196.7109375" customWidth="1"/>
    <col min="10239" max="10239" width="22.7109375" customWidth="1"/>
    <col min="10240" max="10241" width="12.140625" customWidth="1"/>
    <col min="10242" max="10242" width="16.42578125" customWidth="1"/>
    <col min="10243" max="10243" width="12.140625" customWidth="1"/>
    <col min="10244" max="10244" width="12.7109375" customWidth="1"/>
    <col min="10245" max="10245" width="12.140625" customWidth="1"/>
    <col min="10246" max="10246" width="14.7109375" customWidth="1"/>
    <col min="10494" max="10494" width="196.7109375" customWidth="1"/>
    <col min="10495" max="10495" width="22.7109375" customWidth="1"/>
    <col min="10496" max="10497" width="12.140625" customWidth="1"/>
    <col min="10498" max="10498" width="16.42578125" customWidth="1"/>
    <col min="10499" max="10499" width="12.140625" customWidth="1"/>
    <col min="10500" max="10500" width="12.7109375" customWidth="1"/>
    <col min="10501" max="10501" width="12.140625" customWidth="1"/>
    <col min="10502" max="10502" width="14.7109375" customWidth="1"/>
    <col min="10750" max="10750" width="196.7109375" customWidth="1"/>
    <col min="10751" max="10751" width="22.7109375" customWidth="1"/>
    <col min="10752" max="10753" width="12.140625" customWidth="1"/>
    <col min="10754" max="10754" width="16.42578125" customWidth="1"/>
    <col min="10755" max="10755" width="12.140625" customWidth="1"/>
    <col min="10756" max="10756" width="12.7109375" customWidth="1"/>
    <col min="10757" max="10757" width="12.140625" customWidth="1"/>
    <col min="10758" max="10758" width="14.7109375" customWidth="1"/>
    <col min="11006" max="11006" width="196.7109375" customWidth="1"/>
    <col min="11007" max="11007" width="22.7109375" customWidth="1"/>
    <col min="11008" max="11009" width="12.140625" customWidth="1"/>
    <col min="11010" max="11010" width="16.42578125" customWidth="1"/>
    <col min="11011" max="11011" width="12.140625" customWidth="1"/>
    <col min="11012" max="11012" width="12.7109375" customWidth="1"/>
    <col min="11013" max="11013" width="12.140625" customWidth="1"/>
    <col min="11014" max="11014" width="14.7109375" customWidth="1"/>
    <col min="11262" max="11262" width="196.7109375" customWidth="1"/>
    <col min="11263" max="11263" width="22.7109375" customWidth="1"/>
    <col min="11264" max="11265" width="12.140625" customWidth="1"/>
    <col min="11266" max="11266" width="16.42578125" customWidth="1"/>
    <col min="11267" max="11267" width="12.140625" customWidth="1"/>
    <col min="11268" max="11268" width="12.7109375" customWidth="1"/>
    <col min="11269" max="11269" width="12.140625" customWidth="1"/>
    <col min="11270" max="11270" width="14.7109375" customWidth="1"/>
    <col min="11518" max="11518" width="196.7109375" customWidth="1"/>
    <col min="11519" max="11519" width="22.7109375" customWidth="1"/>
    <col min="11520" max="11521" width="12.140625" customWidth="1"/>
    <col min="11522" max="11522" width="16.42578125" customWidth="1"/>
    <col min="11523" max="11523" width="12.140625" customWidth="1"/>
    <col min="11524" max="11524" width="12.7109375" customWidth="1"/>
    <col min="11525" max="11525" width="12.140625" customWidth="1"/>
    <col min="11526" max="11526" width="14.7109375" customWidth="1"/>
    <col min="11774" max="11774" width="196.7109375" customWidth="1"/>
    <col min="11775" max="11775" width="22.7109375" customWidth="1"/>
    <col min="11776" max="11777" width="12.140625" customWidth="1"/>
    <col min="11778" max="11778" width="16.42578125" customWidth="1"/>
    <col min="11779" max="11779" width="12.140625" customWidth="1"/>
    <col min="11780" max="11780" width="12.7109375" customWidth="1"/>
    <col min="11781" max="11781" width="12.140625" customWidth="1"/>
    <col min="11782" max="11782" width="14.7109375" customWidth="1"/>
    <col min="12030" max="12030" width="196.7109375" customWidth="1"/>
    <col min="12031" max="12031" width="22.7109375" customWidth="1"/>
    <col min="12032" max="12033" width="12.140625" customWidth="1"/>
    <col min="12034" max="12034" width="16.42578125" customWidth="1"/>
    <col min="12035" max="12035" width="12.140625" customWidth="1"/>
    <col min="12036" max="12036" width="12.7109375" customWidth="1"/>
    <col min="12037" max="12037" width="12.140625" customWidth="1"/>
    <col min="12038" max="12038" width="14.7109375" customWidth="1"/>
    <col min="12286" max="12286" width="196.7109375" customWidth="1"/>
    <col min="12287" max="12287" width="22.7109375" customWidth="1"/>
    <col min="12288" max="12289" width="12.140625" customWidth="1"/>
    <col min="12290" max="12290" width="16.42578125" customWidth="1"/>
    <col min="12291" max="12291" width="12.140625" customWidth="1"/>
    <col min="12292" max="12292" width="12.7109375" customWidth="1"/>
    <col min="12293" max="12293" width="12.140625" customWidth="1"/>
    <col min="12294" max="12294" width="14.7109375" customWidth="1"/>
    <col min="12542" max="12542" width="196.7109375" customWidth="1"/>
    <col min="12543" max="12543" width="22.7109375" customWidth="1"/>
    <col min="12544" max="12545" width="12.140625" customWidth="1"/>
    <col min="12546" max="12546" width="16.42578125" customWidth="1"/>
    <col min="12547" max="12547" width="12.140625" customWidth="1"/>
    <col min="12548" max="12548" width="12.7109375" customWidth="1"/>
    <col min="12549" max="12549" width="12.140625" customWidth="1"/>
    <col min="12550" max="12550" width="14.7109375" customWidth="1"/>
    <col min="12798" max="12798" width="196.7109375" customWidth="1"/>
    <col min="12799" max="12799" width="22.7109375" customWidth="1"/>
    <col min="12800" max="12801" width="12.140625" customWidth="1"/>
    <col min="12802" max="12802" width="16.42578125" customWidth="1"/>
    <col min="12803" max="12803" width="12.140625" customWidth="1"/>
    <col min="12804" max="12804" width="12.7109375" customWidth="1"/>
    <col min="12805" max="12805" width="12.140625" customWidth="1"/>
    <col min="12806" max="12806" width="14.7109375" customWidth="1"/>
    <col min="13054" max="13054" width="196.7109375" customWidth="1"/>
    <col min="13055" max="13055" width="22.7109375" customWidth="1"/>
    <col min="13056" max="13057" width="12.140625" customWidth="1"/>
    <col min="13058" max="13058" width="16.42578125" customWidth="1"/>
    <col min="13059" max="13059" width="12.140625" customWidth="1"/>
    <col min="13060" max="13060" width="12.7109375" customWidth="1"/>
    <col min="13061" max="13061" width="12.140625" customWidth="1"/>
    <col min="13062" max="13062" width="14.7109375" customWidth="1"/>
    <col min="13310" max="13310" width="196.7109375" customWidth="1"/>
    <col min="13311" max="13311" width="22.7109375" customWidth="1"/>
    <col min="13312" max="13313" width="12.140625" customWidth="1"/>
    <col min="13314" max="13314" width="16.42578125" customWidth="1"/>
    <col min="13315" max="13315" width="12.140625" customWidth="1"/>
    <col min="13316" max="13316" width="12.7109375" customWidth="1"/>
    <col min="13317" max="13317" width="12.140625" customWidth="1"/>
    <col min="13318" max="13318" width="14.7109375" customWidth="1"/>
    <col min="13566" max="13566" width="196.7109375" customWidth="1"/>
    <col min="13567" max="13567" width="22.7109375" customWidth="1"/>
    <col min="13568" max="13569" width="12.140625" customWidth="1"/>
    <col min="13570" max="13570" width="16.42578125" customWidth="1"/>
    <col min="13571" max="13571" width="12.140625" customWidth="1"/>
    <col min="13572" max="13572" width="12.7109375" customWidth="1"/>
    <col min="13573" max="13573" width="12.140625" customWidth="1"/>
    <col min="13574" max="13574" width="14.7109375" customWidth="1"/>
    <col min="13822" max="13822" width="196.7109375" customWidth="1"/>
    <col min="13823" max="13823" width="22.7109375" customWidth="1"/>
    <col min="13824" max="13825" width="12.140625" customWidth="1"/>
    <col min="13826" max="13826" width="16.42578125" customWidth="1"/>
    <col min="13827" max="13827" width="12.140625" customWidth="1"/>
    <col min="13828" max="13828" width="12.7109375" customWidth="1"/>
    <col min="13829" max="13829" width="12.140625" customWidth="1"/>
    <col min="13830" max="13830" width="14.7109375" customWidth="1"/>
    <col min="14078" max="14078" width="196.7109375" customWidth="1"/>
    <col min="14079" max="14079" width="22.7109375" customWidth="1"/>
    <col min="14080" max="14081" width="12.140625" customWidth="1"/>
    <col min="14082" max="14082" width="16.42578125" customWidth="1"/>
    <col min="14083" max="14083" width="12.140625" customWidth="1"/>
    <col min="14084" max="14084" width="12.7109375" customWidth="1"/>
    <col min="14085" max="14085" width="12.140625" customWidth="1"/>
    <col min="14086" max="14086" width="14.7109375" customWidth="1"/>
    <col min="14334" max="14334" width="196.7109375" customWidth="1"/>
    <col min="14335" max="14335" width="22.7109375" customWidth="1"/>
    <col min="14336" max="14337" width="12.140625" customWidth="1"/>
    <col min="14338" max="14338" width="16.42578125" customWidth="1"/>
    <col min="14339" max="14339" width="12.140625" customWidth="1"/>
    <col min="14340" max="14340" width="12.7109375" customWidth="1"/>
    <col min="14341" max="14341" width="12.140625" customWidth="1"/>
    <col min="14342" max="14342" width="14.7109375" customWidth="1"/>
    <col min="14590" max="14590" width="196.7109375" customWidth="1"/>
    <col min="14591" max="14591" width="22.7109375" customWidth="1"/>
    <col min="14592" max="14593" width="12.140625" customWidth="1"/>
    <col min="14594" max="14594" width="16.42578125" customWidth="1"/>
    <col min="14595" max="14595" width="12.140625" customWidth="1"/>
    <col min="14596" max="14596" width="12.7109375" customWidth="1"/>
    <col min="14597" max="14597" width="12.140625" customWidth="1"/>
    <col min="14598" max="14598" width="14.7109375" customWidth="1"/>
    <col min="14846" max="14846" width="196.7109375" customWidth="1"/>
    <col min="14847" max="14847" width="22.7109375" customWidth="1"/>
    <col min="14848" max="14849" width="12.140625" customWidth="1"/>
    <col min="14850" max="14850" width="16.42578125" customWidth="1"/>
    <col min="14851" max="14851" width="12.140625" customWidth="1"/>
    <col min="14852" max="14852" width="12.7109375" customWidth="1"/>
    <col min="14853" max="14853" width="12.140625" customWidth="1"/>
    <col min="14854" max="14854" width="14.7109375" customWidth="1"/>
    <col min="15102" max="15102" width="196.7109375" customWidth="1"/>
    <col min="15103" max="15103" width="22.7109375" customWidth="1"/>
    <col min="15104" max="15105" width="12.140625" customWidth="1"/>
    <col min="15106" max="15106" width="16.42578125" customWidth="1"/>
    <col min="15107" max="15107" width="12.140625" customWidth="1"/>
    <col min="15108" max="15108" width="12.7109375" customWidth="1"/>
    <col min="15109" max="15109" width="12.140625" customWidth="1"/>
    <col min="15110" max="15110" width="14.7109375" customWidth="1"/>
    <col min="15358" max="15358" width="196.7109375" customWidth="1"/>
    <col min="15359" max="15359" width="22.7109375" customWidth="1"/>
    <col min="15360" max="15361" width="12.140625" customWidth="1"/>
    <col min="15362" max="15362" width="16.42578125" customWidth="1"/>
    <col min="15363" max="15363" width="12.140625" customWidth="1"/>
    <col min="15364" max="15364" width="12.7109375" customWidth="1"/>
    <col min="15365" max="15365" width="12.140625" customWidth="1"/>
    <col min="15366" max="15366" width="14.7109375" customWidth="1"/>
    <col min="15614" max="15614" width="196.7109375" customWidth="1"/>
    <col min="15615" max="15615" width="22.7109375" customWidth="1"/>
    <col min="15616" max="15617" width="12.140625" customWidth="1"/>
    <col min="15618" max="15618" width="16.42578125" customWidth="1"/>
    <col min="15619" max="15619" width="12.140625" customWidth="1"/>
    <col min="15620" max="15620" width="12.7109375" customWidth="1"/>
    <col min="15621" max="15621" width="12.140625" customWidth="1"/>
    <col min="15622" max="15622" width="14.7109375" customWidth="1"/>
    <col min="15870" max="15870" width="196.7109375" customWidth="1"/>
    <col min="15871" max="15871" width="22.7109375" customWidth="1"/>
    <col min="15872" max="15873" width="12.140625" customWidth="1"/>
    <col min="15874" max="15874" width="16.42578125" customWidth="1"/>
    <col min="15875" max="15875" width="12.140625" customWidth="1"/>
    <col min="15876" max="15876" width="12.7109375" customWidth="1"/>
    <col min="15877" max="15877" width="12.140625" customWidth="1"/>
    <col min="15878" max="15878" width="14.7109375" customWidth="1"/>
    <col min="16126" max="16126" width="196.7109375" customWidth="1"/>
    <col min="16127" max="16127" width="22.7109375" customWidth="1"/>
    <col min="16128" max="16129" width="12.140625" customWidth="1"/>
    <col min="16130" max="16130" width="16.42578125" customWidth="1"/>
    <col min="16131" max="16131" width="12.140625" customWidth="1"/>
    <col min="16132" max="16132" width="12.7109375" customWidth="1"/>
    <col min="16133" max="16133" width="12.140625" customWidth="1"/>
    <col min="16134" max="16134" width="14.7109375" customWidth="1"/>
  </cols>
  <sheetData>
    <row r="1" spans="1:23" ht="12.75" customHeight="1" x14ac:dyDescent="0.25">
      <c r="C1" s="12" t="s">
        <v>424</v>
      </c>
      <c r="D1" s="12"/>
      <c r="E1" s="12"/>
      <c r="F1" s="12"/>
      <c r="G1" s="12"/>
      <c r="H1" s="12"/>
      <c r="I1" s="12"/>
      <c r="J1" s="12"/>
      <c r="K1" s="12"/>
      <c r="L1" s="12"/>
      <c r="M1" s="12"/>
      <c r="N1" s="12"/>
      <c r="O1" s="12"/>
      <c r="P1" s="12"/>
      <c r="Q1" s="12"/>
      <c r="R1" s="12"/>
      <c r="S1" s="12"/>
      <c r="T1" s="12"/>
      <c r="U1" s="12"/>
      <c r="V1" s="12"/>
      <c r="W1" s="12"/>
    </row>
    <row r="2" spans="1:23" ht="12.75" customHeight="1" x14ac:dyDescent="0.25">
      <c r="C2" s="39" t="s">
        <v>425</v>
      </c>
      <c r="D2" s="39"/>
      <c r="E2" s="39"/>
      <c r="F2" s="39"/>
      <c r="G2" s="39"/>
    </row>
    <row r="3" spans="1:23" ht="12.75" customHeight="1" x14ac:dyDescent="0.25">
      <c r="C3" s="40" t="s">
        <v>426</v>
      </c>
      <c r="D3" s="40" t="s">
        <v>427</v>
      </c>
      <c r="E3" s="40" t="s">
        <v>426</v>
      </c>
      <c r="F3" s="40" t="s">
        <v>426</v>
      </c>
      <c r="G3" s="40" t="s">
        <v>426</v>
      </c>
      <c r="H3" t="s">
        <v>1035</v>
      </c>
      <c r="I3" s="41" t="s">
        <v>428</v>
      </c>
      <c r="P3" s="41" t="s">
        <v>1034</v>
      </c>
    </row>
    <row r="4" spans="1:23" ht="12.75" customHeight="1" x14ac:dyDescent="0.25">
      <c r="C4" s="40" t="s">
        <v>426</v>
      </c>
      <c r="D4" s="40" t="s">
        <v>429</v>
      </c>
      <c r="E4" s="40" t="s">
        <v>430</v>
      </c>
      <c r="F4" s="40" t="s">
        <v>431</v>
      </c>
      <c r="G4" s="40" t="s">
        <v>432</v>
      </c>
      <c r="I4" s="40" t="s">
        <v>429</v>
      </c>
      <c r="J4" s="40" t="s">
        <v>430</v>
      </c>
      <c r="K4" s="40" t="s">
        <v>431</v>
      </c>
      <c r="L4" s="40" t="s">
        <v>432</v>
      </c>
    </row>
    <row r="5" spans="1:23" ht="12.75" customHeight="1" x14ac:dyDescent="0.25">
      <c r="C5" s="40"/>
      <c r="D5" s="40"/>
      <c r="E5" s="40"/>
      <c r="F5" s="40"/>
      <c r="G5" s="40"/>
      <c r="I5" s="42">
        <v>17</v>
      </c>
      <c r="J5">
        <v>18</v>
      </c>
      <c r="K5">
        <v>22</v>
      </c>
      <c r="L5">
        <v>20</v>
      </c>
    </row>
    <row r="6" spans="1:23" ht="12.75" customHeight="1" x14ac:dyDescent="0.25">
      <c r="A6" s="40" t="s">
        <v>433</v>
      </c>
      <c r="B6" s="42"/>
      <c r="D6" s="43">
        <v>63260.3</v>
      </c>
      <c r="E6" s="43">
        <v>65093.7</v>
      </c>
      <c r="F6" s="43">
        <v>71334.399999999994</v>
      </c>
      <c r="G6" s="43">
        <v>71203.600000000006</v>
      </c>
      <c r="H6" s="89">
        <f>AVERAGE(D6:G6)</f>
        <v>67723</v>
      </c>
      <c r="I6" s="44">
        <f>D6/I$5/8</f>
        <v>465.14926470588239</v>
      </c>
      <c r="J6" s="44">
        <f t="shared" ref="J6:L17" si="0">E6/J$5/8</f>
        <v>452.03958333333333</v>
      </c>
      <c r="K6" s="44">
        <f t="shared" si="0"/>
        <v>405.30909090909086</v>
      </c>
      <c r="L6" s="44">
        <f t="shared" si="0"/>
        <v>445.02250000000004</v>
      </c>
      <c r="P6" s="45">
        <f>AVERAGE(I6:L6)*1.302</f>
        <v>575.32790287767375</v>
      </c>
    </row>
    <row r="7" spans="1:23" ht="12.75" customHeight="1" x14ac:dyDescent="0.25">
      <c r="A7" s="40" t="s">
        <v>434</v>
      </c>
      <c r="B7" s="40" t="s">
        <v>435</v>
      </c>
      <c r="C7" s="40" t="s">
        <v>436</v>
      </c>
      <c r="D7" s="43">
        <v>37607.699999999997</v>
      </c>
      <c r="E7" s="43">
        <v>37138.6</v>
      </c>
      <c r="F7" s="46">
        <v>41727</v>
      </c>
      <c r="G7" s="43">
        <v>41241.5</v>
      </c>
      <c r="H7" s="89">
        <f t="shared" ref="H7:H70" si="1">AVERAGE(D7:G7)</f>
        <v>39428.699999999997</v>
      </c>
      <c r="I7" s="44">
        <f t="shared" ref="I7:L51" si="2">D7/I$5/8</f>
        <v>276.52720588235292</v>
      </c>
      <c r="J7" s="44">
        <f t="shared" si="0"/>
        <v>257.90694444444443</v>
      </c>
      <c r="K7" s="44">
        <f t="shared" si="0"/>
        <v>237.08522727272728</v>
      </c>
      <c r="L7" s="44">
        <f t="shared" si="0"/>
        <v>257.75937499999998</v>
      </c>
      <c r="P7" s="45">
        <f t="shared" ref="P7:P70" si="3">AVERAGE(I7:L7)*1.302</f>
        <v>335.03023397114526</v>
      </c>
    </row>
    <row r="8" spans="1:23" ht="12.75" customHeight="1" x14ac:dyDescent="0.25">
      <c r="C8" s="40" t="s">
        <v>437</v>
      </c>
      <c r="D8" s="43">
        <v>37310.1</v>
      </c>
      <c r="E8" s="43">
        <v>39769.699999999997</v>
      </c>
      <c r="F8" s="43">
        <v>40543.9</v>
      </c>
      <c r="G8" s="43">
        <v>41199.599999999999</v>
      </c>
      <c r="H8" s="89">
        <f t="shared" si="1"/>
        <v>39705.824999999997</v>
      </c>
      <c r="I8" s="44">
        <f t="shared" si="2"/>
        <v>274.33897058823527</v>
      </c>
      <c r="J8" s="44">
        <f t="shared" si="0"/>
        <v>276.17847222222218</v>
      </c>
      <c r="K8" s="44">
        <f t="shared" si="0"/>
        <v>230.36306818181819</v>
      </c>
      <c r="L8" s="44">
        <f t="shared" si="0"/>
        <v>257.4975</v>
      </c>
      <c r="P8" s="45">
        <f t="shared" si="3"/>
        <v>337.99204257798573</v>
      </c>
    </row>
    <row r="9" spans="1:23" ht="12.75" customHeight="1" x14ac:dyDescent="0.25">
      <c r="C9" s="40" t="s">
        <v>438</v>
      </c>
      <c r="D9" s="43">
        <v>48482.400000000001</v>
      </c>
      <c r="E9" s="43">
        <v>40493.5</v>
      </c>
      <c r="F9" s="43">
        <v>41623.1</v>
      </c>
      <c r="G9" s="43">
        <v>47934.5</v>
      </c>
      <c r="H9" s="89">
        <f t="shared" si="1"/>
        <v>44633.375</v>
      </c>
      <c r="I9" s="44">
        <f t="shared" si="2"/>
        <v>356.48823529411766</v>
      </c>
      <c r="J9" s="44">
        <f t="shared" si="0"/>
        <v>281.20486111111109</v>
      </c>
      <c r="K9" s="44">
        <f t="shared" si="0"/>
        <v>236.49488636363637</v>
      </c>
      <c r="L9" s="44">
        <f t="shared" si="0"/>
        <v>299.59062499999999</v>
      </c>
      <c r="P9" s="45">
        <f t="shared" si="3"/>
        <v>382.06493682876561</v>
      </c>
    </row>
    <row r="10" spans="1:23" ht="12.75" customHeight="1" x14ac:dyDescent="0.25">
      <c r="C10" s="40" t="s">
        <v>439</v>
      </c>
      <c r="D10" s="43">
        <v>46566.5</v>
      </c>
      <c r="E10" s="43">
        <v>43273.2</v>
      </c>
      <c r="F10" s="43">
        <v>47346.9</v>
      </c>
      <c r="G10" s="43">
        <v>46388.1</v>
      </c>
      <c r="H10" s="89">
        <f t="shared" si="1"/>
        <v>45893.675000000003</v>
      </c>
      <c r="I10" s="44">
        <f t="shared" si="2"/>
        <v>342.40073529411762</v>
      </c>
      <c r="J10" s="44">
        <f t="shared" si="0"/>
        <v>300.50833333333333</v>
      </c>
      <c r="K10" s="44">
        <f t="shared" si="0"/>
        <v>269.01647727272729</v>
      </c>
      <c r="L10" s="44">
        <f t="shared" si="0"/>
        <v>289.92562499999997</v>
      </c>
      <c r="P10" s="45">
        <f t="shared" si="3"/>
        <v>391.20255612800804</v>
      </c>
    </row>
    <row r="11" spans="1:23" ht="12.75" customHeight="1" x14ac:dyDescent="0.25">
      <c r="C11" s="40" t="s">
        <v>440</v>
      </c>
      <c r="D11" s="43">
        <v>38415.699999999997</v>
      </c>
      <c r="E11" s="43">
        <v>35564.199999999997</v>
      </c>
      <c r="F11" s="43">
        <v>39670.400000000001</v>
      </c>
      <c r="G11" s="43">
        <v>40152.1</v>
      </c>
      <c r="H11" s="89">
        <f t="shared" si="1"/>
        <v>38450.6</v>
      </c>
      <c r="I11" s="44">
        <f t="shared" si="2"/>
        <v>282.46838235294115</v>
      </c>
      <c r="J11" s="44">
        <f t="shared" si="0"/>
        <v>246.9736111111111</v>
      </c>
      <c r="K11" s="44">
        <f t="shared" si="0"/>
        <v>225.4</v>
      </c>
      <c r="L11" s="44">
        <f t="shared" si="0"/>
        <v>250.950625</v>
      </c>
      <c r="P11" s="45">
        <f t="shared" si="3"/>
        <v>327.38549731004906</v>
      </c>
    </row>
    <row r="12" spans="1:23" ht="12.75" customHeight="1" x14ac:dyDescent="0.25">
      <c r="C12" s="40" t="s">
        <v>441</v>
      </c>
      <c r="D12" s="43">
        <v>36643.5</v>
      </c>
      <c r="E12" s="43">
        <v>37143.4</v>
      </c>
      <c r="F12" s="43">
        <v>41681.5</v>
      </c>
      <c r="G12" s="46">
        <v>40904</v>
      </c>
      <c r="H12" s="89">
        <f t="shared" si="1"/>
        <v>39093.1</v>
      </c>
      <c r="I12" s="44">
        <f t="shared" si="2"/>
        <v>269.4375</v>
      </c>
      <c r="J12" s="44">
        <f t="shared" si="0"/>
        <v>257.94027777777779</v>
      </c>
      <c r="K12" s="44">
        <f t="shared" si="0"/>
        <v>236.82670454545453</v>
      </c>
      <c r="L12" s="44">
        <f t="shared" si="0"/>
        <v>255.65</v>
      </c>
      <c r="P12" s="45">
        <f t="shared" si="3"/>
        <v>331.96263399621211</v>
      </c>
    </row>
    <row r="13" spans="1:23" ht="12.75" customHeight="1" x14ac:dyDescent="0.25">
      <c r="C13" s="40" t="s">
        <v>442</v>
      </c>
      <c r="D13" s="43">
        <v>35699.5</v>
      </c>
      <c r="E13" s="43">
        <v>34776.1</v>
      </c>
      <c r="F13" s="43">
        <v>37160.699999999997</v>
      </c>
      <c r="G13" s="43">
        <v>36466.400000000001</v>
      </c>
      <c r="H13" s="89">
        <f t="shared" si="1"/>
        <v>36025.675000000003</v>
      </c>
      <c r="I13" s="44">
        <f t="shared" si="2"/>
        <v>262.49632352941177</v>
      </c>
      <c r="J13" s="44">
        <f t="shared" si="0"/>
        <v>241.50069444444443</v>
      </c>
      <c r="K13" s="44">
        <f t="shared" si="0"/>
        <v>211.1403409090909</v>
      </c>
      <c r="L13" s="44">
        <f t="shared" si="0"/>
        <v>227.91500000000002</v>
      </c>
      <c r="P13" s="45">
        <f t="shared" si="3"/>
        <v>306.9635428163993</v>
      </c>
    </row>
    <row r="14" spans="1:23" ht="12.75" customHeight="1" x14ac:dyDescent="0.25">
      <c r="B14" s="40" t="s">
        <v>443</v>
      </c>
      <c r="C14" s="40" t="s">
        <v>444</v>
      </c>
      <c r="D14" s="43">
        <v>32104.3</v>
      </c>
      <c r="E14" s="43">
        <v>34239.4</v>
      </c>
      <c r="F14" s="43">
        <v>34316.300000000003</v>
      </c>
      <c r="G14" s="46">
        <v>34924</v>
      </c>
      <c r="H14" s="89">
        <f t="shared" si="1"/>
        <v>33896</v>
      </c>
      <c r="I14" s="44">
        <f t="shared" si="2"/>
        <v>236.06102941176471</v>
      </c>
      <c r="J14" s="44">
        <f t="shared" si="0"/>
        <v>237.77361111111111</v>
      </c>
      <c r="K14" s="44">
        <f t="shared" si="0"/>
        <v>194.97897727272729</v>
      </c>
      <c r="L14" s="44">
        <f t="shared" si="0"/>
        <v>218.27500000000001</v>
      </c>
      <c r="P14" s="45">
        <f t="shared" si="3"/>
        <v>288.74734509246883</v>
      </c>
    </row>
    <row r="15" spans="1:23" ht="12.75" customHeight="1" x14ac:dyDescent="0.25">
      <c r="C15" s="40" t="s">
        <v>445</v>
      </c>
      <c r="D15" s="43">
        <v>54793.3</v>
      </c>
      <c r="E15" s="43">
        <v>59663.6</v>
      </c>
      <c r="F15" s="46">
        <v>60024</v>
      </c>
      <c r="G15" s="43">
        <v>57617.1</v>
      </c>
      <c r="H15" s="89">
        <f t="shared" si="1"/>
        <v>58024.5</v>
      </c>
      <c r="I15" s="44">
        <f t="shared" si="2"/>
        <v>402.89191176470592</v>
      </c>
      <c r="J15" s="44">
        <f t="shared" si="0"/>
        <v>414.33055555555552</v>
      </c>
      <c r="K15" s="44">
        <f t="shared" si="0"/>
        <v>341.04545454545456</v>
      </c>
      <c r="L15" s="44">
        <f t="shared" si="0"/>
        <v>360.106875</v>
      </c>
      <c r="P15" s="45">
        <f t="shared" si="3"/>
        <v>494.23099637979055</v>
      </c>
    </row>
    <row r="16" spans="1:23" ht="12.75" customHeight="1" x14ac:dyDescent="0.25">
      <c r="C16" s="40" t="s">
        <v>446</v>
      </c>
      <c r="D16" s="46">
        <v>24171</v>
      </c>
      <c r="E16" s="43">
        <v>26519.8</v>
      </c>
      <c r="F16" s="43">
        <v>30065.7</v>
      </c>
      <c r="G16" s="43">
        <v>25882.6</v>
      </c>
      <c r="H16" s="89">
        <f t="shared" si="1"/>
        <v>26659.775000000001</v>
      </c>
      <c r="I16" s="44">
        <f t="shared" si="2"/>
        <v>177.72794117647058</v>
      </c>
      <c r="J16" s="44">
        <f t="shared" si="0"/>
        <v>184.16527777777776</v>
      </c>
      <c r="K16" s="44">
        <f t="shared" si="0"/>
        <v>170.82784090909092</v>
      </c>
      <c r="L16" s="44">
        <f t="shared" si="0"/>
        <v>161.76624999999999</v>
      </c>
      <c r="P16" s="45">
        <f t="shared" si="3"/>
        <v>226.05561936051694</v>
      </c>
    </row>
    <row r="17" spans="1:16" ht="12.75" customHeight="1" x14ac:dyDescent="0.25">
      <c r="C17" s="40" t="s">
        <v>447</v>
      </c>
      <c r="D17" s="43">
        <v>41975.5</v>
      </c>
      <c r="E17" s="43">
        <v>43849.599999999999</v>
      </c>
      <c r="F17" s="46">
        <v>45588</v>
      </c>
      <c r="G17" s="43">
        <v>50178.5</v>
      </c>
      <c r="H17" s="89">
        <f t="shared" si="1"/>
        <v>45397.9</v>
      </c>
      <c r="I17" s="44">
        <f t="shared" si="2"/>
        <v>308.64338235294116</v>
      </c>
      <c r="J17" s="44">
        <f t="shared" si="0"/>
        <v>304.51111111111112</v>
      </c>
      <c r="K17" s="44">
        <f t="shared" si="0"/>
        <v>259.02272727272725</v>
      </c>
      <c r="L17" s="44">
        <f t="shared" si="0"/>
        <v>313.61562500000002</v>
      </c>
      <c r="P17" s="45">
        <f t="shared" si="3"/>
        <v>385.97557128732177</v>
      </c>
    </row>
    <row r="18" spans="1:16" ht="12.75" customHeight="1" x14ac:dyDescent="0.25">
      <c r="B18" s="40" t="s">
        <v>448</v>
      </c>
      <c r="C18" s="40" t="s">
        <v>449</v>
      </c>
      <c r="D18" s="43">
        <v>142836.9</v>
      </c>
      <c r="E18" s="43">
        <v>116634.1</v>
      </c>
      <c r="F18" s="43">
        <v>132643.6</v>
      </c>
      <c r="G18" s="43">
        <v>170304.2</v>
      </c>
      <c r="H18" s="89">
        <f t="shared" si="1"/>
        <v>140604.70000000001</v>
      </c>
      <c r="I18" s="44">
        <f t="shared" si="2"/>
        <v>1050.2713235294118</v>
      </c>
      <c r="J18" s="44">
        <f t="shared" si="2"/>
        <v>809.95902777777781</v>
      </c>
      <c r="K18" s="44">
        <f t="shared" si="2"/>
        <v>753.65681818181827</v>
      </c>
      <c r="L18" s="44">
        <f t="shared" si="2"/>
        <v>1064.4012500000001</v>
      </c>
      <c r="P18" s="45">
        <f t="shared" si="3"/>
        <v>1197.2828805436723</v>
      </c>
    </row>
    <row r="19" spans="1:16" ht="12.75" customHeight="1" x14ac:dyDescent="0.25">
      <c r="C19" s="40" t="s">
        <v>450</v>
      </c>
      <c r="D19" s="43">
        <v>54352.6</v>
      </c>
      <c r="E19" s="43">
        <v>55069.2</v>
      </c>
      <c r="F19" s="43">
        <v>49660.2</v>
      </c>
      <c r="G19" s="43">
        <v>52234.400000000001</v>
      </c>
      <c r="H19" s="89">
        <f t="shared" si="1"/>
        <v>52829.1</v>
      </c>
      <c r="I19" s="44">
        <f t="shared" si="2"/>
        <v>399.65147058823527</v>
      </c>
      <c r="J19" s="44">
        <f t="shared" si="2"/>
        <v>382.42499999999995</v>
      </c>
      <c r="K19" s="44">
        <f t="shared" si="2"/>
        <v>282.16022727272724</v>
      </c>
      <c r="L19" s="44">
        <f t="shared" si="2"/>
        <v>326.46500000000003</v>
      </c>
      <c r="P19" s="45">
        <f t="shared" si="3"/>
        <v>452.67340265374338</v>
      </c>
    </row>
    <row r="20" spans="1:16" ht="12.75" customHeight="1" x14ac:dyDescent="0.25">
      <c r="A20" s="40" t="s">
        <v>451</v>
      </c>
      <c r="B20" s="40" t="s">
        <v>452</v>
      </c>
      <c r="C20" s="40" t="s">
        <v>453</v>
      </c>
      <c r="D20" s="43">
        <v>94815.8</v>
      </c>
      <c r="E20" s="43">
        <v>94598.8</v>
      </c>
      <c r="F20" s="43">
        <v>102087.8</v>
      </c>
      <c r="G20" s="43">
        <v>99040.5</v>
      </c>
      <c r="H20" s="89">
        <f t="shared" si="1"/>
        <v>97635.725000000006</v>
      </c>
      <c r="I20" s="44">
        <f t="shared" si="2"/>
        <v>697.17500000000007</v>
      </c>
      <c r="J20" s="44">
        <f t="shared" si="2"/>
        <v>656.93611111111113</v>
      </c>
      <c r="K20" s="44">
        <f t="shared" si="2"/>
        <v>580.0443181818182</v>
      </c>
      <c r="L20" s="44">
        <f t="shared" si="2"/>
        <v>619.00312499999995</v>
      </c>
      <c r="P20" s="45">
        <f t="shared" si="3"/>
        <v>831.0531094223486</v>
      </c>
    </row>
    <row r="21" spans="1:16" ht="12.75" customHeight="1" x14ac:dyDescent="0.25">
      <c r="C21" s="40" t="s">
        <v>454</v>
      </c>
      <c r="D21" s="43">
        <v>83071.600000000006</v>
      </c>
      <c r="E21" s="43">
        <v>78195.600000000006</v>
      </c>
      <c r="F21" s="43">
        <v>93304.3</v>
      </c>
      <c r="G21" s="43">
        <v>84783.3</v>
      </c>
      <c r="H21" s="89">
        <f t="shared" si="1"/>
        <v>84838.7</v>
      </c>
      <c r="I21" s="44">
        <f t="shared" si="2"/>
        <v>610.82058823529417</v>
      </c>
      <c r="J21" s="44">
        <f t="shared" si="2"/>
        <v>543.02500000000009</v>
      </c>
      <c r="K21" s="44">
        <f t="shared" si="2"/>
        <v>530.1380681818182</v>
      </c>
      <c r="L21" s="44">
        <f t="shared" si="2"/>
        <v>529.895625</v>
      </c>
      <c r="P21" s="45">
        <f t="shared" si="3"/>
        <v>720.61770610127007</v>
      </c>
    </row>
    <row r="22" spans="1:16" ht="12.75" customHeight="1" x14ac:dyDescent="0.25">
      <c r="B22" s="40" t="s">
        <v>455</v>
      </c>
      <c r="C22" s="40" t="s">
        <v>456</v>
      </c>
      <c r="D22" s="43">
        <v>145985.79999999999</v>
      </c>
      <c r="E22" s="43">
        <v>143264.29999999999</v>
      </c>
      <c r="F22" s="43">
        <v>157500.4</v>
      </c>
      <c r="G22" s="43">
        <v>156146.6</v>
      </c>
      <c r="H22" s="89">
        <f t="shared" si="1"/>
        <v>150724.27499999999</v>
      </c>
      <c r="I22" s="44">
        <f t="shared" si="2"/>
        <v>1073.425</v>
      </c>
      <c r="J22" s="44">
        <f t="shared" si="2"/>
        <v>994.8909722222221</v>
      </c>
      <c r="K22" s="44">
        <f t="shared" si="2"/>
        <v>894.88863636363635</v>
      </c>
      <c r="L22" s="44">
        <f t="shared" si="2"/>
        <v>975.91624999999999</v>
      </c>
      <c r="P22" s="45">
        <f t="shared" si="3"/>
        <v>1282.183839469697</v>
      </c>
    </row>
    <row r="23" spans="1:16" ht="12.75" customHeight="1" x14ac:dyDescent="0.25">
      <c r="C23" s="40" t="s">
        <v>457</v>
      </c>
      <c r="D23" s="43">
        <v>211493.8</v>
      </c>
      <c r="E23" s="43">
        <v>207073.5</v>
      </c>
      <c r="F23" s="43">
        <v>207604.6</v>
      </c>
      <c r="G23" s="43">
        <v>278979.90000000002</v>
      </c>
      <c r="H23" s="89">
        <f t="shared" si="1"/>
        <v>226287.95</v>
      </c>
      <c r="I23" s="44">
        <f t="shared" si="2"/>
        <v>1555.1014705882353</v>
      </c>
      <c r="J23" s="44">
        <f t="shared" si="2"/>
        <v>1438.0104166666667</v>
      </c>
      <c r="K23" s="44">
        <f t="shared" si="2"/>
        <v>1179.5715909090909</v>
      </c>
      <c r="L23" s="44">
        <f t="shared" si="2"/>
        <v>1743.6243750000001</v>
      </c>
      <c r="P23" s="45">
        <f t="shared" si="3"/>
        <v>1925.75820620488</v>
      </c>
    </row>
    <row r="24" spans="1:16" ht="12.75" customHeight="1" x14ac:dyDescent="0.25">
      <c r="B24" s="40" t="s">
        <v>458</v>
      </c>
      <c r="C24" s="40" t="s">
        <v>459</v>
      </c>
      <c r="D24" s="43">
        <v>75482.5</v>
      </c>
      <c r="E24" s="43">
        <v>87859.4</v>
      </c>
      <c r="F24" s="43">
        <v>84897.4</v>
      </c>
      <c r="G24" s="43">
        <v>78292.399999999994</v>
      </c>
      <c r="H24" s="89">
        <f t="shared" si="1"/>
        <v>81632.924999999988</v>
      </c>
      <c r="I24" s="44">
        <f t="shared" si="2"/>
        <v>555.01838235294122</v>
      </c>
      <c r="J24" s="44">
        <f t="shared" si="2"/>
        <v>610.13472222222219</v>
      </c>
      <c r="K24" s="44">
        <f t="shared" si="2"/>
        <v>482.37159090909086</v>
      </c>
      <c r="L24" s="44">
        <f t="shared" si="2"/>
        <v>489.32749999999999</v>
      </c>
      <c r="P24" s="45">
        <f t="shared" si="3"/>
        <v>695.54538963012487</v>
      </c>
    </row>
    <row r="25" spans="1:16" ht="12.75" customHeight="1" x14ac:dyDescent="0.25">
      <c r="C25" s="40" t="s">
        <v>460</v>
      </c>
      <c r="D25" s="43">
        <v>115316.4</v>
      </c>
      <c r="E25" s="43">
        <v>107095.3</v>
      </c>
      <c r="F25" s="43">
        <v>131811.4</v>
      </c>
      <c r="G25" s="43">
        <v>115334.3</v>
      </c>
      <c r="H25" s="89">
        <f t="shared" si="1"/>
        <v>117389.34999999999</v>
      </c>
      <c r="I25" s="44">
        <f t="shared" si="2"/>
        <v>847.91470588235291</v>
      </c>
      <c r="J25" s="44">
        <f t="shared" si="2"/>
        <v>743.71736111111113</v>
      </c>
      <c r="K25" s="44">
        <f t="shared" si="2"/>
        <v>748.9284090909091</v>
      </c>
      <c r="L25" s="44">
        <f t="shared" si="2"/>
        <v>720.83937500000002</v>
      </c>
      <c r="P25" s="45">
        <f t="shared" si="3"/>
        <v>996.48565152796346</v>
      </c>
    </row>
    <row r="26" spans="1:16" ht="12.75" customHeight="1" x14ac:dyDescent="0.25">
      <c r="B26" s="40" t="s">
        <v>461</v>
      </c>
      <c r="C26" s="40" t="s">
        <v>462</v>
      </c>
      <c r="D26" s="43">
        <v>52318.2</v>
      </c>
      <c r="E26" s="43">
        <v>53363.9</v>
      </c>
      <c r="F26" s="46">
        <v>58196</v>
      </c>
      <c r="G26" s="43">
        <v>59377.3</v>
      </c>
      <c r="H26" s="89">
        <f t="shared" si="1"/>
        <v>55813.850000000006</v>
      </c>
      <c r="I26" s="44">
        <f t="shared" si="2"/>
        <v>384.69264705882352</v>
      </c>
      <c r="J26" s="44">
        <f t="shared" si="2"/>
        <v>370.58263888888888</v>
      </c>
      <c r="K26" s="44">
        <f t="shared" si="2"/>
        <v>330.65909090909093</v>
      </c>
      <c r="L26" s="44">
        <f t="shared" si="2"/>
        <v>371.10812500000003</v>
      </c>
      <c r="P26" s="45">
        <f t="shared" si="3"/>
        <v>474.2673343543895</v>
      </c>
    </row>
    <row r="27" spans="1:16" ht="12.75" customHeight="1" x14ac:dyDescent="0.25">
      <c r="C27" s="40" t="s">
        <v>463</v>
      </c>
      <c r="D27" s="43">
        <v>126162.4</v>
      </c>
      <c r="E27" s="43">
        <v>106412.3</v>
      </c>
      <c r="F27" s="43">
        <v>160188.1</v>
      </c>
      <c r="G27" s="43">
        <v>135368.4</v>
      </c>
      <c r="H27" s="89">
        <f t="shared" si="1"/>
        <v>132032.80000000002</v>
      </c>
      <c r="I27" s="44">
        <f t="shared" si="2"/>
        <v>927.66470588235291</v>
      </c>
      <c r="J27" s="44">
        <f t="shared" si="2"/>
        <v>738.97430555555559</v>
      </c>
      <c r="K27" s="44">
        <f t="shared" si="2"/>
        <v>910.15965909090914</v>
      </c>
      <c r="L27" s="44">
        <f t="shared" si="2"/>
        <v>846.05250000000001</v>
      </c>
      <c r="P27" s="45">
        <f t="shared" si="3"/>
        <v>1114.1380560071302</v>
      </c>
    </row>
    <row r="28" spans="1:16" ht="12.75" customHeight="1" x14ac:dyDescent="0.25">
      <c r="B28" s="40" t="s">
        <v>464</v>
      </c>
      <c r="C28" s="40" t="s">
        <v>465</v>
      </c>
      <c r="D28" s="46">
        <v>114582</v>
      </c>
      <c r="E28" s="46">
        <v>109876</v>
      </c>
      <c r="F28" s="46">
        <v>129725</v>
      </c>
      <c r="G28" s="43">
        <v>115564.8</v>
      </c>
      <c r="H28" s="89">
        <f t="shared" si="1"/>
        <v>117436.95</v>
      </c>
      <c r="I28" s="44">
        <f t="shared" si="2"/>
        <v>842.51470588235293</v>
      </c>
      <c r="J28" s="44">
        <f t="shared" si="2"/>
        <v>763.02777777777783</v>
      </c>
      <c r="K28" s="44">
        <f t="shared" si="2"/>
        <v>737.07386363636363</v>
      </c>
      <c r="L28" s="44">
        <f t="shared" si="2"/>
        <v>722.28</v>
      </c>
      <c r="P28" s="45">
        <f t="shared" si="3"/>
        <v>997.62376104500891</v>
      </c>
    </row>
    <row r="29" spans="1:16" ht="12.75" customHeight="1" x14ac:dyDescent="0.25">
      <c r="C29" s="40" t="s">
        <v>466</v>
      </c>
      <c r="D29" s="43">
        <v>90636.800000000003</v>
      </c>
      <c r="E29" s="43">
        <v>94994.7</v>
      </c>
      <c r="F29" s="43">
        <v>103540.9</v>
      </c>
      <c r="G29" s="43">
        <v>104784.9</v>
      </c>
      <c r="H29" s="89">
        <f t="shared" si="1"/>
        <v>98489.325000000012</v>
      </c>
      <c r="I29" s="44">
        <f t="shared" si="2"/>
        <v>666.44705882352946</v>
      </c>
      <c r="J29" s="44">
        <f t="shared" si="2"/>
        <v>659.6854166666667</v>
      </c>
      <c r="K29" s="44">
        <f t="shared" si="2"/>
        <v>588.30056818181811</v>
      </c>
      <c r="L29" s="44">
        <f t="shared" si="2"/>
        <v>654.90562499999999</v>
      </c>
      <c r="P29" s="45">
        <f t="shared" si="3"/>
        <v>836.31973665274063</v>
      </c>
    </row>
    <row r="30" spans="1:16" ht="12.75" customHeight="1" x14ac:dyDescent="0.25">
      <c r="A30" s="40" t="s">
        <v>467</v>
      </c>
      <c r="B30" s="40" t="s">
        <v>468</v>
      </c>
      <c r="C30" s="40" t="s">
        <v>469</v>
      </c>
      <c r="D30" s="43">
        <v>49487.3</v>
      </c>
      <c r="E30" s="43">
        <v>47054.7</v>
      </c>
      <c r="F30" s="43">
        <v>50758.7</v>
      </c>
      <c r="G30" s="43">
        <v>49619.3</v>
      </c>
      <c r="H30" s="89">
        <f t="shared" si="1"/>
        <v>49230</v>
      </c>
      <c r="I30" s="44">
        <f t="shared" si="2"/>
        <v>363.87720588235294</v>
      </c>
      <c r="J30" s="44">
        <f t="shared" si="2"/>
        <v>326.76874999999995</v>
      </c>
      <c r="K30" s="44">
        <f t="shared" si="2"/>
        <v>288.40170454545455</v>
      </c>
      <c r="L30" s="44">
        <f t="shared" si="2"/>
        <v>310.12062500000002</v>
      </c>
      <c r="P30" s="45">
        <f t="shared" si="3"/>
        <v>419.62427690675133</v>
      </c>
    </row>
    <row r="31" spans="1:16" ht="12.75" customHeight="1" x14ac:dyDescent="0.25">
      <c r="C31" s="40" t="s">
        <v>470</v>
      </c>
      <c r="D31" s="43">
        <v>61918.8</v>
      </c>
      <c r="E31" s="43">
        <v>54742.6</v>
      </c>
      <c r="F31" s="43">
        <v>59410.5</v>
      </c>
      <c r="G31" s="43">
        <v>72431.5</v>
      </c>
      <c r="H31" s="89">
        <f t="shared" si="1"/>
        <v>62125.85</v>
      </c>
      <c r="I31" s="44">
        <f t="shared" si="2"/>
        <v>455.28529411764708</v>
      </c>
      <c r="J31" s="44">
        <f t="shared" si="2"/>
        <v>380.15694444444443</v>
      </c>
      <c r="K31" s="44">
        <f t="shared" si="2"/>
        <v>337.55965909090907</v>
      </c>
      <c r="L31" s="44">
        <f t="shared" si="2"/>
        <v>452.69687499999998</v>
      </c>
      <c r="P31" s="45">
        <f t="shared" si="3"/>
        <v>529.16495049855166</v>
      </c>
    </row>
    <row r="32" spans="1:16" ht="12.75" customHeight="1" x14ac:dyDescent="0.25">
      <c r="C32" s="40" t="s">
        <v>471</v>
      </c>
      <c r="D32" s="43">
        <v>42077.4</v>
      </c>
      <c r="E32" s="43">
        <v>45260.9</v>
      </c>
      <c r="F32" s="43">
        <v>44911.7</v>
      </c>
      <c r="G32" s="43">
        <v>48847.7</v>
      </c>
      <c r="H32" s="89">
        <f t="shared" si="1"/>
        <v>45274.425000000003</v>
      </c>
      <c r="I32" s="44">
        <f t="shared" si="2"/>
        <v>309.39264705882351</v>
      </c>
      <c r="J32" s="44">
        <f t="shared" si="2"/>
        <v>314.31180555555557</v>
      </c>
      <c r="K32" s="44">
        <f t="shared" si="2"/>
        <v>255.18011363636361</v>
      </c>
      <c r="L32" s="44">
        <f t="shared" si="2"/>
        <v>305.29812499999997</v>
      </c>
      <c r="P32" s="45">
        <f t="shared" si="3"/>
        <v>385.45146600211677</v>
      </c>
    </row>
    <row r="33" spans="2:16" ht="12.75" customHeight="1" x14ac:dyDescent="0.25">
      <c r="C33" s="40" t="s">
        <v>472</v>
      </c>
      <c r="D33" s="43">
        <v>55491.5</v>
      </c>
      <c r="E33" s="43">
        <v>49560.9</v>
      </c>
      <c r="F33" s="43">
        <v>58839.199999999997</v>
      </c>
      <c r="G33" s="43">
        <v>55442.1</v>
      </c>
      <c r="H33" s="89">
        <f t="shared" si="1"/>
        <v>54833.424999999996</v>
      </c>
      <c r="I33" s="44">
        <f t="shared" si="2"/>
        <v>408.02573529411762</v>
      </c>
      <c r="J33" s="44">
        <f t="shared" si="2"/>
        <v>344.17291666666665</v>
      </c>
      <c r="K33" s="44">
        <f t="shared" si="2"/>
        <v>334.31363636363636</v>
      </c>
      <c r="L33" s="44">
        <f t="shared" si="2"/>
        <v>346.513125</v>
      </c>
      <c r="P33" s="45">
        <f t="shared" si="3"/>
        <v>466.44977203709885</v>
      </c>
    </row>
    <row r="34" spans="2:16" ht="12.75" customHeight="1" x14ac:dyDescent="0.25">
      <c r="C34" s="40" t="s">
        <v>473</v>
      </c>
      <c r="D34" s="43">
        <v>51416.2</v>
      </c>
      <c r="E34" s="43">
        <v>49381.7</v>
      </c>
      <c r="F34" s="43">
        <v>56343.5</v>
      </c>
      <c r="G34" s="43">
        <v>52649.1</v>
      </c>
      <c r="H34" s="89">
        <f t="shared" si="1"/>
        <v>52447.625</v>
      </c>
      <c r="I34" s="44">
        <f t="shared" si="2"/>
        <v>378.06029411764706</v>
      </c>
      <c r="J34" s="44">
        <f t="shared" si="2"/>
        <v>342.92847222222218</v>
      </c>
      <c r="K34" s="44">
        <f t="shared" si="2"/>
        <v>320.13352272727275</v>
      </c>
      <c r="L34" s="44">
        <f t="shared" si="2"/>
        <v>329.05687499999999</v>
      </c>
      <c r="P34" s="45">
        <f t="shared" si="3"/>
        <v>445.99331790385475</v>
      </c>
    </row>
    <row r="35" spans="2:16" ht="12.75" customHeight="1" x14ac:dyDescent="0.25">
      <c r="C35" s="40" t="s">
        <v>474</v>
      </c>
      <c r="D35" s="43">
        <v>48594.6</v>
      </c>
      <c r="E35" s="46">
        <v>48937</v>
      </c>
      <c r="F35" s="43">
        <v>52422.8</v>
      </c>
      <c r="G35" s="43">
        <v>52227.7</v>
      </c>
      <c r="H35" s="89">
        <f t="shared" si="1"/>
        <v>50545.525000000009</v>
      </c>
      <c r="I35" s="44">
        <f t="shared" si="2"/>
        <v>357.31323529411765</v>
      </c>
      <c r="J35" s="44">
        <f t="shared" si="2"/>
        <v>339.84027777777777</v>
      </c>
      <c r="K35" s="44">
        <f t="shared" si="2"/>
        <v>297.8568181818182</v>
      </c>
      <c r="L35" s="44">
        <f t="shared" si="2"/>
        <v>326.42312499999997</v>
      </c>
      <c r="P35" s="45">
        <f t="shared" si="3"/>
        <v>430.12659001058375</v>
      </c>
    </row>
    <row r="36" spans="2:16" ht="12.75" customHeight="1" x14ac:dyDescent="0.25">
      <c r="C36" s="40" t="s">
        <v>475</v>
      </c>
      <c r="D36" s="43">
        <v>44557.2</v>
      </c>
      <c r="E36" s="43">
        <v>42405.2</v>
      </c>
      <c r="F36" s="43">
        <v>45886.6</v>
      </c>
      <c r="G36" s="43">
        <v>46567.3</v>
      </c>
      <c r="H36" s="89">
        <f t="shared" si="1"/>
        <v>44854.074999999997</v>
      </c>
      <c r="I36" s="44">
        <f t="shared" si="2"/>
        <v>327.62647058823529</v>
      </c>
      <c r="J36" s="44">
        <f t="shared" si="2"/>
        <v>294.48055555555555</v>
      </c>
      <c r="K36" s="44">
        <f t="shared" si="2"/>
        <v>260.71931818181815</v>
      </c>
      <c r="L36" s="44">
        <f t="shared" si="2"/>
        <v>291.04562500000003</v>
      </c>
      <c r="P36" s="45">
        <f t="shared" si="3"/>
        <v>382.09532601548574</v>
      </c>
    </row>
    <row r="37" spans="2:16" ht="12.75" customHeight="1" x14ac:dyDescent="0.25">
      <c r="C37" s="40" t="s">
        <v>476</v>
      </c>
      <c r="D37" s="43">
        <v>58406.9</v>
      </c>
      <c r="E37" s="43">
        <v>58017.599999999999</v>
      </c>
      <c r="F37" s="43">
        <v>66248.7</v>
      </c>
      <c r="G37" s="46">
        <v>61237</v>
      </c>
      <c r="H37" s="89">
        <f t="shared" si="1"/>
        <v>60977.55</v>
      </c>
      <c r="I37" s="44">
        <f t="shared" si="2"/>
        <v>429.46250000000003</v>
      </c>
      <c r="J37" s="44">
        <f t="shared" si="2"/>
        <v>402.9</v>
      </c>
      <c r="K37" s="44">
        <f t="shared" si="2"/>
        <v>376.41306818181818</v>
      </c>
      <c r="L37" s="44">
        <f t="shared" si="2"/>
        <v>382.73124999999999</v>
      </c>
      <c r="P37" s="45">
        <f t="shared" si="3"/>
        <v>518.03546931818175</v>
      </c>
    </row>
    <row r="38" spans="2:16" ht="12.75" customHeight="1" x14ac:dyDescent="0.25">
      <c r="C38" s="40" t="s">
        <v>477</v>
      </c>
      <c r="D38" s="43">
        <v>62617.8</v>
      </c>
      <c r="E38" s="43">
        <v>60330.6</v>
      </c>
      <c r="F38" s="43">
        <v>82959.899999999994</v>
      </c>
      <c r="G38" s="43">
        <v>65518.6</v>
      </c>
      <c r="H38" s="89">
        <f t="shared" si="1"/>
        <v>67856.724999999991</v>
      </c>
      <c r="I38" s="44">
        <f t="shared" si="2"/>
        <v>460.42500000000001</v>
      </c>
      <c r="J38" s="44">
        <f t="shared" si="2"/>
        <v>418.96249999999998</v>
      </c>
      <c r="K38" s="44">
        <f t="shared" si="2"/>
        <v>471.36306818181816</v>
      </c>
      <c r="L38" s="44">
        <f t="shared" si="2"/>
        <v>409.49124999999998</v>
      </c>
      <c r="P38" s="45">
        <f t="shared" si="3"/>
        <v>572.95871181818188</v>
      </c>
    </row>
    <row r="39" spans="2:16" ht="12.75" customHeight="1" x14ac:dyDescent="0.25">
      <c r="B39" s="40" t="s">
        <v>478</v>
      </c>
      <c r="C39" s="40" t="s">
        <v>479</v>
      </c>
      <c r="D39" s="43">
        <v>57608.5</v>
      </c>
      <c r="E39" s="43">
        <v>56160.6</v>
      </c>
      <c r="F39" s="43">
        <v>70159.8</v>
      </c>
      <c r="G39" s="43">
        <v>71092.399999999994</v>
      </c>
      <c r="H39" s="89">
        <f t="shared" si="1"/>
        <v>63755.325000000004</v>
      </c>
      <c r="I39" s="44">
        <f t="shared" si="2"/>
        <v>423.59191176470586</v>
      </c>
      <c r="J39" s="44">
        <f t="shared" si="2"/>
        <v>390.00416666666666</v>
      </c>
      <c r="K39" s="44">
        <f t="shared" si="2"/>
        <v>398.63522727272726</v>
      </c>
      <c r="L39" s="44">
        <f t="shared" si="2"/>
        <v>444.32749999999999</v>
      </c>
      <c r="P39" s="45">
        <f t="shared" si="3"/>
        <v>539.20989125668439</v>
      </c>
    </row>
    <row r="40" spans="2:16" ht="12.75" customHeight="1" x14ac:dyDescent="0.25">
      <c r="B40" s="40" t="s">
        <v>480</v>
      </c>
      <c r="C40" s="40" t="s">
        <v>481</v>
      </c>
      <c r="D40" s="43">
        <v>130813.3</v>
      </c>
      <c r="E40" s="43">
        <v>166798.29999999999</v>
      </c>
      <c r="F40" s="43">
        <v>148335.79999999999</v>
      </c>
      <c r="G40" s="43">
        <v>145579.6</v>
      </c>
      <c r="H40" s="89">
        <f t="shared" si="1"/>
        <v>147881.75</v>
      </c>
      <c r="I40" s="44">
        <f t="shared" si="2"/>
        <v>961.86250000000007</v>
      </c>
      <c r="J40" s="44">
        <f t="shared" si="2"/>
        <v>1158.3215277777776</v>
      </c>
      <c r="K40" s="44">
        <f t="shared" si="2"/>
        <v>842.81704545454534</v>
      </c>
      <c r="L40" s="44">
        <f t="shared" si="2"/>
        <v>909.87250000000006</v>
      </c>
      <c r="P40" s="45">
        <f t="shared" si="3"/>
        <v>1260.6203480871211</v>
      </c>
    </row>
    <row r="41" spans="2:16" ht="12.75" customHeight="1" x14ac:dyDescent="0.25">
      <c r="B41" s="40" t="s">
        <v>482</v>
      </c>
      <c r="C41" s="40" t="s">
        <v>483</v>
      </c>
      <c r="D41" s="43">
        <v>39186.9</v>
      </c>
      <c r="E41" s="43">
        <v>39381.9</v>
      </c>
      <c r="F41" s="43">
        <v>40919.800000000003</v>
      </c>
      <c r="G41" s="43">
        <v>42189.4</v>
      </c>
      <c r="H41" s="89">
        <f t="shared" si="1"/>
        <v>40419.5</v>
      </c>
      <c r="I41" s="44">
        <f t="shared" si="2"/>
        <v>288.13897058823528</v>
      </c>
      <c r="J41" s="44">
        <f t="shared" si="2"/>
        <v>273.48541666666665</v>
      </c>
      <c r="K41" s="44">
        <f t="shared" si="2"/>
        <v>232.49886363636367</v>
      </c>
      <c r="L41" s="44">
        <f t="shared" si="2"/>
        <v>263.68375000000003</v>
      </c>
      <c r="P41" s="45">
        <f t="shared" si="3"/>
        <v>344.3161787901069</v>
      </c>
    </row>
    <row r="42" spans="2:16" ht="12.75" customHeight="1" x14ac:dyDescent="0.25">
      <c r="C42" s="40" t="s">
        <v>484</v>
      </c>
      <c r="D42" s="43">
        <v>38376.1</v>
      </c>
      <c r="E42" s="43">
        <v>38742.1</v>
      </c>
      <c r="F42" s="43">
        <v>47803.1</v>
      </c>
      <c r="G42" s="43">
        <v>48612.3</v>
      </c>
      <c r="H42" s="89">
        <f t="shared" si="1"/>
        <v>43383.399999999994</v>
      </c>
      <c r="I42" s="44">
        <f t="shared" si="2"/>
        <v>282.17720588235295</v>
      </c>
      <c r="J42" s="44">
        <f t="shared" si="2"/>
        <v>269.04236111111112</v>
      </c>
      <c r="K42" s="44">
        <f t="shared" si="2"/>
        <v>271.60852272727271</v>
      </c>
      <c r="L42" s="44">
        <f t="shared" si="2"/>
        <v>303.82687500000003</v>
      </c>
      <c r="P42" s="45">
        <f t="shared" si="3"/>
        <v>366.72619101659978</v>
      </c>
    </row>
    <row r="43" spans="2:16" ht="12.75" customHeight="1" x14ac:dyDescent="0.25">
      <c r="C43" s="40" t="s">
        <v>485</v>
      </c>
      <c r="D43" s="43">
        <v>38180.300000000003</v>
      </c>
      <c r="E43" s="43">
        <v>39762.400000000001</v>
      </c>
      <c r="F43" s="43">
        <v>45788.3</v>
      </c>
      <c r="G43" s="43">
        <v>43057.3</v>
      </c>
      <c r="H43" s="89">
        <f t="shared" si="1"/>
        <v>41697.075000000004</v>
      </c>
      <c r="I43" s="44">
        <f t="shared" si="2"/>
        <v>280.73750000000001</v>
      </c>
      <c r="J43" s="44">
        <f t="shared" si="2"/>
        <v>276.12777777777779</v>
      </c>
      <c r="K43" s="44">
        <f t="shared" si="2"/>
        <v>260.16079545454545</v>
      </c>
      <c r="L43" s="44">
        <f t="shared" si="2"/>
        <v>269.10812500000003</v>
      </c>
      <c r="P43" s="45">
        <f t="shared" si="3"/>
        <v>353.53668152462126</v>
      </c>
    </row>
    <row r="44" spans="2:16" ht="12.75" customHeight="1" x14ac:dyDescent="0.25">
      <c r="C44" s="40" t="s">
        <v>486</v>
      </c>
      <c r="D44" s="43">
        <v>37864.400000000001</v>
      </c>
      <c r="E44" s="43">
        <v>38577.1</v>
      </c>
      <c r="F44" s="43">
        <v>40775.1</v>
      </c>
      <c r="G44" s="46">
        <v>41276</v>
      </c>
      <c r="H44" s="89">
        <f t="shared" si="1"/>
        <v>39623.15</v>
      </c>
      <c r="I44" s="44">
        <f t="shared" si="2"/>
        <v>278.41470588235296</v>
      </c>
      <c r="J44" s="44">
        <f t="shared" si="2"/>
        <v>267.89652777777775</v>
      </c>
      <c r="K44" s="44">
        <f t="shared" si="2"/>
        <v>231.67670454545453</v>
      </c>
      <c r="L44" s="44">
        <f t="shared" si="2"/>
        <v>257.97500000000002</v>
      </c>
      <c r="P44" s="45">
        <f t="shared" si="3"/>
        <v>337.20593638591799</v>
      </c>
    </row>
    <row r="45" spans="2:16" ht="12.75" customHeight="1" x14ac:dyDescent="0.25">
      <c r="B45" s="40" t="s">
        <v>487</v>
      </c>
      <c r="C45" s="40" t="s">
        <v>488</v>
      </c>
      <c r="D45" s="43">
        <v>28302.799999999999</v>
      </c>
      <c r="E45" s="46">
        <v>28282</v>
      </c>
      <c r="F45" s="46">
        <v>37284</v>
      </c>
      <c r="G45" s="43">
        <v>31899.3</v>
      </c>
      <c r="H45" s="89">
        <f t="shared" si="1"/>
        <v>31442.025000000001</v>
      </c>
      <c r="I45" s="44">
        <f t="shared" si="2"/>
        <v>208.10882352941175</v>
      </c>
      <c r="J45" s="44">
        <f t="shared" si="2"/>
        <v>196.40277777777777</v>
      </c>
      <c r="K45" s="44">
        <f t="shared" si="2"/>
        <v>211.84090909090909</v>
      </c>
      <c r="L45" s="44">
        <f t="shared" si="2"/>
        <v>199.37062499999999</v>
      </c>
      <c r="P45" s="45">
        <f t="shared" si="3"/>
        <v>265.51788057208114</v>
      </c>
    </row>
    <row r="46" spans="2:16" ht="12.75" customHeight="1" x14ac:dyDescent="0.25">
      <c r="C46" s="40" t="s">
        <v>489</v>
      </c>
      <c r="D46" s="43">
        <v>23451.200000000001</v>
      </c>
      <c r="E46" s="43">
        <v>29582.3</v>
      </c>
      <c r="F46" s="43">
        <v>36532.6</v>
      </c>
      <c r="G46" s="43">
        <v>39552.400000000001</v>
      </c>
      <c r="H46" s="89">
        <f t="shared" si="1"/>
        <v>32279.625</v>
      </c>
      <c r="I46" s="44">
        <f t="shared" si="2"/>
        <v>172.43529411764706</v>
      </c>
      <c r="J46" s="44">
        <f t="shared" si="2"/>
        <v>205.43263888888887</v>
      </c>
      <c r="K46" s="44">
        <f t="shared" si="2"/>
        <v>207.5715909090909</v>
      </c>
      <c r="L46" s="44">
        <f t="shared" si="2"/>
        <v>247.20250000000001</v>
      </c>
      <c r="P46" s="45">
        <f t="shared" si="3"/>
        <v>271.02497878453653</v>
      </c>
    </row>
    <row r="47" spans="2:16" ht="12.75" customHeight="1" x14ac:dyDescent="0.25">
      <c r="C47" s="40" t="s">
        <v>490</v>
      </c>
      <c r="D47" s="43">
        <v>28268.6</v>
      </c>
      <c r="E47" s="43">
        <v>29790.400000000001</v>
      </c>
      <c r="F47" s="43">
        <v>30800.7</v>
      </c>
      <c r="G47" s="43">
        <v>34469.800000000003</v>
      </c>
      <c r="H47" s="89">
        <f t="shared" si="1"/>
        <v>30832.375</v>
      </c>
      <c r="I47" s="44">
        <f t="shared" si="2"/>
        <v>207.85735294117646</v>
      </c>
      <c r="J47" s="44">
        <f t="shared" si="2"/>
        <v>206.87777777777779</v>
      </c>
      <c r="K47" s="44">
        <f t="shared" si="2"/>
        <v>175.00397727272727</v>
      </c>
      <c r="L47" s="44">
        <f t="shared" si="2"/>
        <v>215.43625000000003</v>
      </c>
      <c r="P47" s="45">
        <f t="shared" si="3"/>
        <v>262.08457902629232</v>
      </c>
    </row>
    <row r="48" spans="2:16" ht="12.75" customHeight="1" x14ac:dyDescent="0.25">
      <c r="B48" s="40" t="s">
        <v>491</v>
      </c>
      <c r="C48" s="40" t="s">
        <v>492</v>
      </c>
      <c r="D48" s="43">
        <v>36443.800000000003</v>
      </c>
      <c r="E48" s="43">
        <v>39643.699999999997</v>
      </c>
      <c r="F48" s="43">
        <v>41983.1</v>
      </c>
      <c r="G48" s="46">
        <v>42437</v>
      </c>
      <c r="H48" s="89">
        <f t="shared" si="1"/>
        <v>40126.9</v>
      </c>
      <c r="I48" s="44">
        <f t="shared" si="2"/>
        <v>267.96911764705885</v>
      </c>
      <c r="J48" s="44">
        <f t="shared" si="2"/>
        <v>275.30347222222218</v>
      </c>
      <c r="K48" s="44">
        <f t="shared" si="2"/>
        <v>238.5403409090909</v>
      </c>
      <c r="L48" s="44">
        <f t="shared" si="2"/>
        <v>265.23124999999999</v>
      </c>
      <c r="P48" s="45">
        <f t="shared" si="3"/>
        <v>340.81288084336012</v>
      </c>
    </row>
    <row r="49" spans="2:16" ht="12.75" customHeight="1" x14ac:dyDescent="0.25">
      <c r="C49" s="40" t="s">
        <v>493</v>
      </c>
      <c r="D49" s="46">
        <v>35228</v>
      </c>
      <c r="E49" s="43">
        <v>40359.5</v>
      </c>
      <c r="F49" s="43">
        <v>42640.9</v>
      </c>
      <c r="G49" s="43">
        <v>42852.4</v>
      </c>
      <c r="H49" s="89">
        <f t="shared" si="1"/>
        <v>40270.199999999997</v>
      </c>
      <c r="I49" s="44">
        <f t="shared" si="2"/>
        <v>259.02941176470586</v>
      </c>
      <c r="J49" s="44">
        <f t="shared" si="2"/>
        <v>280.27430555555554</v>
      </c>
      <c r="K49" s="44">
        <f t="shared" si="2"/>
        <v>242.27784090909091</v>
      </c>
      <c r="L49" s="44">
        <f t="shared" si="2"/>
        <v>267.82749999999999</v>
      </c>
      <c r="P49" s="45">
        <f t="shared" si="3"/>
        <v>341.58264845365426</v>
      </c>
    </row>
    <row r="50" spans="2:16" ht="12.75" customHeight="1" x14ac:dyDescent="0.25">
      <c r="C50" s="40" t="s">
        <v>495</v>
      </c>
      <c r="D50" s="43">
        <v>36453.800000000003</v>
      </c>
      <c r="E50" s="46">
        <v>37750</v>
      </c>
      <c r="F50" s="43">
        <v>40445.800000000003</v>
      </c>
      <c r="G50" s="43">
        <v>39440.800000000003</v>
      </c>
      <c r="H50" s="89">
        <f t="shared" si="1"/>
        <v>38522.600000000006</v>
      </c>
      <c r="I50" s="44">
        <f t="shared" si="2"/>
        <v>268.04264705882355</v>
      </c>
      <c r="J50" s="44">
        <f t="shared" si="2"/>
        <v>262.15277777777777</v>
      </c>
      <c r="K50" s="44">
        <f t="shared" si="2"/>
        <v>229.80568181818182</v>
      </c>
      <c r="L50" s="44">
        <f t="shared" si="2"/>
        <v>246.50500000000002</v>
      </c>
      <c r="P50" s="45">
        <f t="shared" si="3"/>
        <v>327.6177377161319</v>
      </c>
    </row>
    <row r="51" spans="2:16" ht="12.75" customHeight="1" x14ac:dyDescent="0.25">
      <c r="B51" s="40" t="s">
        <v>494</v>
      </c>
      <c r="C51" s="40" t="s">
        <v>496</v>
      </c>
      <c r="D51" s="43">
        <v>41602.9</v>
      </c>
      <c r="E51" s="43">
        <v>39761.9</v>
      </c>
      <c r="F51" s="43">
        <v>45949.3</v>
      </c>
      <c r="G51" s="46">
        <v>43947</v>
      </c>
      <c r="H51" s="89">
        <f t="shared" si="1"/>
        <v>42815.275000000001</v>
      </c>
      <c r="I51" s="44">
        <f t="shared" si="2"/>
        <v>305.90367647058827</v>
      </c>
      <c r="J51" s="44">
        <f t="shared" si="2"/>
        <v>276.12430555555557</v>
      </c>
      <c r="K51" s="44">
        <f t="shared" si="2"/>
        <v>261.0755681818182</v>
      </c>
      <c r="L51" s="44">
        <f t="shared" si="2"/>
        <v>274.66874999999999</v>
      </c>
      <c r="P51" s="45">
        <f t="shared" si="3"/>
        <v>363.83488371769164</v>
      </c>
    </row>
    <row r="52" spans="2:16" ht="12.75" customHeight="1" x14ac:dyDescent="0.25">
      <c r="B52" s="40" t="s">
        <v>497</v>
      </c>
      <c r="C52" s="40" t="s">
        <v>498</v>
      </c>
      <c r="D52" s="43">
        <v>73083.399999999994</v>
      </c>
      <c r="E52" s="43">
        <v>78397.5</v>
      </c>
      <c r="F52" s="43">
        <v>76746.3</v>
      </c>
      <c r="G52" s="43">
        <v>85817.9</v>
      </c>
      <c r="H52" s="89">
        <f t="shared" si="1"/>
        <v>78511.274999999994</v>
      </c>
      <c r="I52" s="44">
        <f t="shared" ref="I52:L104" si="4">D52/I$5/8</f>
        <v>537.37794117647059</v>
      </c>
      <c r="J52" s="44">
        <f t="shared" si="4"/>
        <v>544.42708333333337</v>
      </c>
      <c r="K52" s="44">
        <f t="shared" si="4"/>
        <v>436.05852272727276</v>
      </c>
      <c r="L52" s="44">
        <f t="shared" si="4"/>
        <v>536.36187499999994</v>
      </c>
      <c r="P52" s="45">
        <f t="shared" si="3"/>
        <v>668.65037493816851</v>
      </c>
    </row>
    <row r="53" spans="2:16" ht="12.75" customHeight="1" x14ac:dyDescent="0.25">
      <c r="C53" s="40" t="s">
        <v>499</v>
      </c>
      <c r="D53" s="43">
        <v>64921.2</v>
      </c>
      <c r="E53" s="43">
        <v>65798.600000000006</v>
      </c>
      <c r="F53" s="43">
        <v>66477.600000000006</v>
      </c>
      <c r="G53" s="43">
        <v>66389.7</v>
      </c>
      <c r="H53" s="89">
        <f t="shared" si="1"/>
        <v>65896.775000000009</v>
      </c>
      <c r="I53" s="44">
        <f t="shared" si="4"/>
        <v>477.36176470588231</v>
      </c>
      <c r="J53" s="44">
        <f t="shared" si="4"/>
        <v>456.93472222222226</v>
      </c>
      <c r="K53" s="44">
        <f t="shared" si="4"/>
        <v>377.7136363636364</v>
      </c>
      <c r="L53" s="44">
        <f t="shared" si="4"/>
        <v>414.93562499999996</v>
      </c>
      <c r="P53" s="45">
        <f t="shared" si="3"/>
        <v>562.12084106896168</v>
      </c>
    </row>
    <row r="54" spans="2:16" ht="12.75" customHeight="1" x14ac:dyDescent="0.25">
      <c r="B54" s="40" t="s">
        <v>500</v>
      </c>
      <c r="C54" s="40" t="s">
        <v>501</v>
      </c>
      <c r="D54" s="46">
        <v>50718</v>
      </c>
      <c r="E54" s="43">
        <v>49084.6</v>
      </c>
      <c r="F54" s="43">
        <v>53013.8</v>
      </c>
      <c r="G54" s="43">
        <v>55285.4</v>
      </c>
      <c r="H54" s="89">
        <f t="shared" si="1"/>
        <v>52025.450000000004</v>
      </c>
      <c r="I54" s="44">
        <f t="shared" si="4"/>
        <v>372.9264705882353</v>
      </c>
      <c r="J54" s="44">
        <f t="shared" si="4"/>
        <v>340.86527777777775</v>
      </c>
      <c r="K54" s="44">
        <f t="shared" si="4"/>
        <v>301.21477272727276</v>
      </c>
      <c r="L54" s="44">
        <f t="shared" si="4"/>
        <v>345.53375</v>
      </c>
      <c r="P54" s="45">
        <f t="shared" si="3"/>
        <v>442.85585824086456</v>
      </c>
    </row>
    <row r="55" spans="2:16" ht="12.75" customHeight="1" x14ac:dyDescent="0.25">
      <c r="C55" s="40" t="s">
        <v>502</v>
      </c>
      <c r="D55" s="43">
        <v>66721.899999999994</v>
      </c>
      <c r="E55" s="46">
        <v>70569</v>
      </c>
      <c r="F55" s="43">
        <v>86614.1</v>
      </c>
      <c r="G55" s="43">
        <v>99961.7</v>
      </c>
      <c r="H55" s="89">
        <f t="shared" si="1"/>
        <v>80966.675000000003</v>
      </c>
      <c r="I55" s="44">
        <f t="shared" si="4"/>
        <v>490.60220588235291</v>
      </c>
      <c r="J55" s="44">
        <f t="shared" si="4"/>
        <v>490.0625</v>
      </c>
      <c r="K55" s="44">
        <f t="shared" si="4"/>
        <v>492.12556818181821</v>
      </c>
      <c r="L55" s="44">
        <f t="shared" si="4"/>
        <v>624.760625</v>
      </c>
      <c r="P55" s="45">
        <f t="shared" si="3"/>
        <v>682.75281764538772</v>
      </c>
    </row>
    <row r="56" spans="2:16" ht="12.75" customHeight="1" x14ac:dyDescent="0.25">
      <c r="B56" s="40" t="s">
        <v>503</v>
      </c>
      <c r="C56" s="40" t="s">
        <v>504</v>
      </c>
      <c r="D56" s="43">
        <v>69094.600000000006</v>
      </c>
      <c r="E56" s="43">
        <v>74771.399999999994</v>
      </c>
      <c r="F56" s="43">
        <v>74953.5</v>
      </c>
      <c r="G56" s="43">
        <v>69876.800000000003</v>
      </c>
      <c r="H56" s="89">
        <f t="shared" si="1"/>
        <v>72174.074999999997</v>
      </c>
      <c r="I56" s="44">
        <f t="shared" si="4"/>
        <v>508.04852941176478</v>
      </c>
      <c r="J56" s="44">
        <f t="shared" si="4"/>
        <v>519.24583333333328</v>
      </c>
      <c r="K56" s="44">
        <f t="shared" si="4"/>
        <v>425.87215909090907</v>
      </c>
      <c r="L56" s="44">
        <f t="shared" si="4"/>
        <v>436.73</v>
      </c>
      <c r="P56" s="45">
        <f t="shared" si="3"/>
        <v>615.16131785762036</v>
      </c>
    </row>
    <row r="57" spans="2:16" ht="12.75" customHeight="1" x14ac:dyDescent="0.25">
      <c r="C57" s="40" t="s">
        <v>505</v>
      </c>
      <c r="D57" s="43">
        <v>97341.7</v>
      </c>
      <c r="E57" s="43">
        <v>106496.2</v>
      </c>
      <c r="F57" s="43">
        <v>108772.5</v>
      </c>
      <c r="G57" s="43">
        <v>108595.3</v>
      </c>
      <c r="H57" s="89">
        <f t="shared" si="1"/>
        <v>105301.425</v>
      </c>
      <c r="I57" s="44">
        <f t="shared" si="4"/>
        <v>715.747794117647</v>
      </c>
      <c r="J57" s="44">
        <f t="shared" si="4"/>
        <v>739.55694444444441</v>
      </c>
      <c r="K57" s="44">
        <f t="shared" si="4"/>
        <v>618.02556818181813</v>
      </c>
      <c r="L57" s="44">
        <f t="shared" si="4"/>
        <v>678.72062500000004</v>
      </c>
      <c r="P57" s="45">
        <f t="shared" si="3"/>
        <v>895.79257828264258</v>
      </c>
    </row>
    <row r="58" spans="2:16" ht="12.75" customHeight="1" x14ac:dyDescent="0.25">
      <c r="C58" s="40" t="s">
        <v>506</v>
      </c>
      <c r="D58" s="43">
        <v>22032.5</v>
      </c>
      <c r="E58" s="43">
        <v>20236.099999999999</v>
      </c>
      <c r="F58" s="43">
        <v>20430.599999999999</v>
      </c>
      <c r="G58" s="46">
        <v>30910</v>
      </c>
      <c r="H58" s="89">
        <f t="shared" si="1"/>
        <v>23402.3</v>
      </c>
      <c r="I58" s="44">
        <f t="shared" si="4"/>
        <v>162.00367647058823</v>
      </c>
      <c r="J58" s="44">
        <f t="shared" si="4"/>
        <v>140.52847222222221</v>
      </c>
      <c r="K58" s="44">
        <f t="shared" si="4"/>
        <v>116.08295454545454</v>
      </c>
      <c r="L58" s="44">
        <f t="shared" si="4"/>
        <v>193.1875</v>
      </c>
      <c r="P58" s="45">
        <f t="shared" si="3"/>
        <v>199.14174735405524</v>
      </c>
    </row>
    <row r="59" spans="2:16" ht="12.75" customHeight="1" x14ac:dyDescent="0.25">
      <c r="B59" s="40" t="s">
        <v>507</v>
      </c>
      <c r="C59" s="40" t="s">
        <v>508</v>
      </c>
      <c r="D59" s="43">
        <v>90465.9</v>
      </c>
      <c r="E59" s="43">
        <v>78488.7</v>
      </c>
      <c r="F59" s="46">
        <v>93498</v>
      </c>
      <c r="G59" s="43">
        <v>89234.1</v>
      </c>
      <c r="H59" s="89">
        <f t="shared" si="1"/>
        <v>87921.674999999988</v>
      </c>
      <c r="I59" s="44">
        <f t="shared" si="4"/>
        <v>665.19044117647059</v>
      </c>
      <c r="J59" s="44">
        <f t="shared" si="4"/>
        <v>545.0604166666667</v>
      </c>
      <c r="K59" s="44">
        <f t="shared" si="4"/>
        <v>531.23863636363637</v>
      </c>
      <c r="L59" s="44">
        <f t="shared" si="4"/>
        <v>557.71312499999999</v>
      </c>
      <c r="P59" s="45">
        <f t="shared" si="3"/>
        <v>748.39045255180474</v>
      </c>
    </row>
    <row r="60" spans="2:16" ht="12.75" customHeight="1" x14ac:dyDescent="0.25">
      <c r="C60" s="40" t="s">
        <v>509</v>
      </c>
      <c r="D60" s="46">
        <v>83953</v>
      </c>
      <c r="E60" s="43">
        <v>87983.5</v>
      </c>
      <c r="F60" s="43">
        <v>87081.4</v>
      </c>
      <c r="G60" s="43">
        <v>100449.9</v>
      </c>
      <c r="H60" s="89">
        <f t="shared" si="1"/>
        <v>89866.95</v>
      </c>
      <c r="I60" s="44">
        <f t="shared" si="4"/>
        <v>617.30147058823525</v>
      </c>
      <c r="J60" s="44">
        <f t="shared" si="4"/>
        <v>610.99652777777783</v>
      </c>
      <c r="K60" s="44">
        <f t="shared" si="4"/>
        <v>494.78068181818179</v>
      </c>
      <c r="L60" s="44">
        <f t="shared" si="4"/>
        <v>627.81187499999999</v>
      </c>
      <c r="P60" s="45">
        <f t="shared" si="3"/>
        <v>765.21487571245552</v>
      </c>
    </row>
    <row r="61" spans="2:16" ht="12.75" customHeight="1" x14ac:dyDescent="0.25">
      <c r="C61" s="40" t="s">
        <v>510</v>
      </c>
      <c r="D61" s="43">
        <v>62420.800000000003</v>
      </c>
      <c r="E61" s="43">
        <v>65181.3</v>
      </c>
      <c r="F61" s="43">
        <v>75411.899999999994</v>
      </c>
      <c r="G61" s="43">
        <v>73706.8</v>
      </c>
      <c r="H61" s="89">
        <f t="shared" si="1"/>
        <v>69180.2</v>
      </c>
      <c r="I61" s="44">
        <f t="shared" si="4"/>
        <v>458.97647058823532</v>
      </c>
      <c r="J61" s="44">
        <f t="shared" si="4"/>
        <v>452.64791666666667</v>
      </c>
      <c r="K61" s="44">
        <f t="shared" si="4"/>
        <v>428.47670454545454</v>
      </c>
      <c r="L61" s="44">
        <f t="shared" si="4"/>
        <v>460.66750000000002</v>
      </c>
      <c r="P61" s="45">
        <f t="shared" si="3"/>
        <v>586.15017663101605</v>
      </c>
    </row>
    <row r="62" spans="2:16" ht="12.75" customHeight="1" x14ac:dyDescent="0.25">
      <c r="C62" s="40" t="s">
        <v>511</v>
      </c>
      <c r="D62" s="43">
        <v>77990.2</v>
      </c>
      <c r="E62" s="43">
        <v>70364.7</v>
      </c>
      <c r="F62" s="43">
        <v>85440.6</v>
      </c>
      <c r="G62" s="43">
        <v>91227.9</v>
      </c>
      <c r="H62" s="89">
        <f t="shared" si="1"/>
        <v>81255.850000000006</v>
      </c>
      <c r="I62" s="44">
        <f t="shared" si="4"/>
        <v>573.4573529411764</v>
      </c>
      <c r="J62" s="44">
        <f t="shared" si="4"/>
        <v>488.64374999999995</v>
      </c>
      <c r="K62" s="44">
        <f t="shared" si="4"/>
        <v>485.45795454545458</v>
      </c>
      <c r="L62" s="44">
        <f t="shared" si="4"/>
        <v>570.17437499999994</v>
      </c>
      <c r="P62" s="45">
        <f t="shared" si="3"/>
        <v>689.3222322743984</v>
      </c>
    </row>
    <row r="63" spans="2:16" ht="12.75" customHeight="1" x14ac:dyDescent="0.25">
      <c r="C63" s="40" t="s">
        <v>512</v>
      </c>
      <c r="D63" s="43">
        <v>67107.5</v>
      </c>
      <c r="E63" s="43">
        <v>69701.3</v>
      </c>
      <c r="F63" s="43">
        <v>73592.3</v>
      </c>
      <c r="G63" s="46">
        <v>81494</v>
      </c>
      <c r="H63" s="89">
        <f t="shared" si="1"/>
        <v>72973.774999999994</v>
      </c>
      <c r="I63" s="44">
        <f t="shared" si="4"/>
        <v>493.4375</v>
      </c>
      <c r="J63" s="44">
        <f t="shared" si="4"/>
        <v>484.03680555555559</v>
      </c>
      <c r="K63" s="44">
        <f t="shared" si="4"/>
        <v>418.1380681818182</v>
      </c>
      <c r="L63" s="44">
        <f t="shared" si="4"/>
        <v>509.33749999999998</v>
      </c>
      <c r="P63" s="45">
        <f t="shared" si="3"/>
        <v>620.06118390151516</v>
      </c>
    </row>
    <row r="64" spans="2:16" ht="12.75" customHeight="1" x14ac:dyDescent="0.25">
      <c r="C64" s="40" t="s">
        <v>513</v>
      </c>
      <c r="D64" s="43">
        <v>56518.400000000001</v>
      </c>
      <c r="E64" s="43">
        <v>61272.2</v>
      </c>
      <c r="F64" s="46">
        <v>64957</v>
      </c>
      <c r="G64" s="46">
        <v>67141</v>
      </c>
      <c r="H64" s="89">
        <f t="shared" si="1"/>
        <v>62472.15</v>
      </c>
      <c r="I64" s="44">
        <f t="shared" si="4"/>
        <v>415.57647058823528</v>
      </c>
      <c r="J64" s="44">
        <f t="shared" si="4"/>
        <v>425.50138888888887</v>
      </c>
      <c r="K64" s="44">
        <f t="shared" si="4"/>
        <v>369.07386363636363</v>
      </c>
      <c r="L64" s="44">
        <f t="shared" si="4"/>
        <v>419.63125000000002</v>
      </c>
      <c r="P64" s="45">
        <f t="shared" si="3"/>
        <v>530.49435774844017</v>
      </c>
    </row>
    <row r="65" spans="2:16" ht="12.75" customHeight="1" x14ac:dyDescent="0.25">
      <c r="B65" s="40" t="s">
        <v>514</v>
      </c>
      <c r="C65" s="40" t="s">
        <v>515</v>
      </c>
      <c r="D65" s="43">
        <v>94665.3</v>
      </c>
      <c r="E65" s="43">
        <v>100803.3</v>
      </c>
      <c r="F65" s="43">
        <v>182859.8</v>
      </c>
      <c r="G65" s="43">
        <v>97284.1</v>
      </c>
      <c r="H65" s="89">
        <f t="shared" si="1"/>
        <v>118903.125</v>
      </c>
      <c r="I65" s="44">
        <f t="shared" si="4"/>
        <v>696.06838235294117</v>
      </c>
      <c r="J65" s="44">
        <f t="shared" si="4"/>
        <v>700.02291666666667</v>
      </c>
      <c r="K65" s="44">
        <f t="shared" si="4"/>
        <v>1038.9761363636362</v>
      </c>
      <c r="L65" s="44">
        <f t="shared" si="4"/>
        <v>608.02562499999999</v>
      </c>
      <c r="P65" s="45">
        <f t="shared" si="3"/>
        <v>990.52679115474598</v>
      </c>
    </row>
    <row r="66" spans="2:16" ht="12.75" customHeight="1" x14ac:dyDescent="0.25">
      <c r="C66" s="40" t="s">
        <v>516</v>
      </c>
      <c r="D66" s="43">
        <v>83196.600000000006</v>
      </c>
      <c r="E66" s="43">
        <v>97746.9</v>
      </c>
      <c r="F66" s="43">
        <v>101614.9</v>
      </c>
      <c r="G66" s="43">
        <v>97639.1</v>
      </c>
      <c r="H66" s="89">
        <f t="shared" si="1"/>
        <v>95049.375</v>
      </c>
      <c r="I66" s="44">
        <f t="shared" si="4"/>
        <v>611.73970588235295</v>
      </c>
      <c r="J66" s="44">
        <f t="shared" si="4"/>
        <v>678.79791666666665</v>
      </c>
      <c r="K66" s="44">
        <f t="shared" si="4"/>
        <v>577.35738636363635</v>
      </c>
      <c r="L66" s="44">
        <f t="shared" si="4"/>
        <v>610.24437499999999</v>
      </c>
      <c r="P66" s="45">
        <f t="shared" si="3"/>
        <v>806.63436946356956</v>
      </c>
    </row>
    <row r="67" spans="2:16" ht="12.75" customHeight="1" x14ac:dyDescent="0.25">
      <c r="B67" s="40" t="s">
        <v>517</v>
      </c>
      <c r="C67" s="40" t="s">
        <v>518</v>
      </c>
      <c r="D67" s="43">
        <v>55723.4</v>
      </c>
      <c r="E67" s="43">
        <v>56616.800000000003</v>
      </c>
      <c r="F67" s="43">
        <v>62232.6</v>
      </c>
      <c r="G67" s="43">
        <v>63377.4</v>
      </c>
      <c r="H67" s="89">
        <f t="shared" si="1"/>
        <v>59487.55</v>
      </c>
      <c r="I67" s="44">
        <f t="shared" si="4"/>
        <v>409.73088235294119</v>
      </c>
      <c r="J67" s="44">
        <f t="shared" si="4"/>
        <v>393.17222222222222</v>
      </c>
      <c r="K67" s="44">
        <f t="shared" si="4"/>
        <v>353.59431818181815</v>
      </c>
      <c r="L67" s="44">
        <f t="shared" si="4"/>
        <v>396.10874999999999</v>
      </c>
      <c r="P67" s="45">
        <f t="shared" si="3"/>
        <v>505.37330923239745</v>
      </c>
    </row>
    <row r="68" spans="2:16" ht="12.75" customHeight="1" x14ac:dyDescent="0.25">
      <c r="C68" s="40" t="s">
        <v>519</v>
      </c>
      <c r="D68" s="43">
        <v>50238.8</v>
      </c>
      <c r="E68" s="46">
        <v>50110</v>
      </c>
      <c r="F68" s="43">
        <v>61421.599999999999</v>
      </c>
      <c r="G68" s="43">
        <v>59819.3</v>
      </c>
      <c r="H68" s="89">
        <f t="shared" si="1"/>
        <v>55397.425000000003</v>
      </c>
      <c r="I68" s="44">
        <f t="shared" si="4"/>
        <v>369.40294117647062</v>
      </c>
      <c r="J68" s="44">
        <f t="shared" si="4"/>
        <v>347.98611111111109</v>
      </c>
      <c r="K68" s="44">
        <f t="shared" si="4"/>
        <v>348.98636363636365</v>
      </c>
      <c r="L68" s="44">
        <f t="shared" si="4"/>
        <v>373.87062500000002</v>
      </c>
      <c r="P68" s="45">
        <f t="shared" si="3"/>
        <v>468.80008632074424</v>
      </c>
    </row>
    <row r="69" spans="2:16" ht="12.75" customHeight="1" x14ac:dyDescent="0.25">
      <c r="B69" s="40" t="s">
        <v>520</v>
      </c>
      <c r="C69" s="40" t="s">
        <v>521</v>
      </c>
      <c r="D69" s="46">
        <v>58310</v>
      </c>
      <c r="E69" s="43">
        <v>55843.5</v>
      </c>
      <c r="F69" s="43">
        <v>64586.3</v>
      </c>
      <c r="G69" s="43">
        <v>60000.2</v>
      </c>
      <c r="H69" s="89">
        <f t="shared" si="1"/>
        <v>59685</v>
      </c>
      <c r="I69" s="44">
        <f t="shared" si="4"/>
        <v>428.75</v>
      </c>
      <c r="J69" s="44">
        <f t="shared" si="4"/>
        <v>387.80208333333331</v>
      </c>
      <c r="K69" s="44">
        <f t="shared" si="4"/>
        <v>366.96761363636364</v>
      </c>
      <c r="L69" s="44">
        <f t="shared" si="4"/>
        <v>375.00124999999997</v>
      </c>
      <c r="P69" s="45">
        <f t="shared" si="3"/>
        <v>507.29856823863639</v>
      </c>
    </row>
    <row r="70" spans="2:16" ht="12.75" customHeight="1" x14ac:dyDescent="0.25">
      <c r="C70" s="40" t="s">
        <v>522</v>
      </c>
      <c r="D70" s="43">
        <v>57305.3</v>
      </c>
      <c r="E70" s="43">
        <v>60191.4</v>
      </c>
      <c r="F70" s="43">
        <v>62834.400000000001</v>
      </c>
      <c r="G70" s="43">
        <v>63751.6</v>
      </c>
      <c r="H70" s="89">
        <f t="shared" si="1"/>
        <v>61020.675000000003</v>
      </c>
      <c r="I70" s="44">
        <f t="shared" si="4"/>
        <v>421.36250000000001</v>
      </c>
      <c r="J70" s="44">
        <f t="shared" si="4"/>
        <v>417.99583333333334</v>
      </c>
      <c r="K70" s="44">
        <f t="shared" si="4"/>
        <v>357.01363636363635</v>
      </c>
      <c r="L70" s="44">
        <f t="shared" si="4"/>
        <v>398.44749999999999</v>
      </c>
      <c r="P70" s="45">
        <f t="shared" si="3"/>
        <v>519.11373738636371</v>
      </c>
    </row>
    <row r="71" spans="2:16" ht="12.75" customHeight="1" x14ac:dyDescent="0.25">
      <c r="C71" s="40" t="s">
        <v>523</v>
      </c>
      <c r="D71" s="43">
        <v>51404.4</v>
      </c>
      <c r="E71" s="43">
        <v>49227.199999999997</v>
      </c>
      <c r="F71" s="43">
        <v>54867.9</v>
      </c>
      <c r="G71" s="43">
        <v>53232.6</v>
      </c>
      <c r="H71" s="89">
        <f t="shared" ref="H71:H134" si="5">AVERAGE(D71:G71)</f>
        <v>52183.025000000001</v>
      </c>
      <c r="I71" s="44">
        <f t="shared" si="4"/>
        <v>377.97352941176473</v>
      </c>
      <c r="J71" s="44">
        <f t="shared" si="4"/>
        <v>341.85555555555555</v>
      </c>
      <c r="K71" s="44">
        <f t="shared" si="4"/>
        <v>311.74943181818185</v>
      </c>
      <c r="L71" s="44">
        <f t="shared" si="4"/>
        <v>332.70375000000001</v>
      </c>
      <c r="P71" s="45">
        <f t="shared" ref="P71:P134" si="6">AVERAGE(I71:L71)*1.302</f>
        <v>444.07387783868097</v>
      </c>
    </row>
    <row r="72" spans="2:16" ht="12.75" customHeight="1" x14ac:dyDescent="0.25">
      <c r="C72" s="40" t="s">
        <v>524</v>
      </c>
      <c r="D72" s="43">
        <v>64293.9</v>
      </c>
      <c r="E72" s="46">
        <v>61639</v>
      </c>
      <c r="F72" s="43">
        <v>63626.6</v>
      </c>
      <c r="G72" s="43">
        <v>64817.3</v>
      </c>
      <c r="H72" s="89">
        <f t="shared" si="5"/>
        <v>63594.2</v>
      </c>
      <c r="I72" s="44">
        <f t="shared" si="4"/>
        <v>472.74926470588235</v>
      </c>
      <c r="J72" s="44">
        <f t="shared" si="4"/>
        <v>428.04861111111109</v>
      </c>
      <c r="K72" s="44">
        <f t="shared" si="4"/>
        <v>361.51477272727271</v>
      </c>
      <c r="L72" s="44">
        <f t="shared" si="4"/>
        <v>405.10812500000003</v>
      </c>
      <c r="P72" s="45">
        <f t="shared" si="6"/>
        <v>542.74546178865864</v>
      </c>
    </row>
    <row r="73" spans="2:16" ht="12.75" customHeight="1" x14ac:dyDescent="0.25">
      <c r="C73" s="40" t="s">
        <v>525</v>
      </c>
      <c r="D73" s="46">
        <v>67273</v>
      </c>
      <c r="E73" s="43">
        <v>65839.899999999994</v>
      </c>
      <c r="F73" s="43">
        <v>69247.8</v>
      </c>
      <c r="G73" s="43">
        <v>82642.8</v>
      </c>
      <c r="H73" s="89">
        <f t="shared" si="5"/>
        <v>71250.875</v>
      </c>
      <c r="I73" s="44">
        <f t="shared" si="4"/>
        <v>494.65441176470586</v>
      </c>
      <c r="J73" s="44">
        <f t="shared" si="4"/>
        <v>457.22152777777774</v>
      </c>
      <c r="K73" s="44">
        <f t="shared" si="4"/>
        <v>393.45340909090913</v>
      </c>
      <c r="L73" s="44">
        <f t="shared" si="4"/>
        <v>516.51750000000004</v>
      </c>
      <c r="P73" s="45">
        <f t="shared" si="6"/>
        <v>606.03114923016938</v>
      </c>
    </row>
    <row r="74" spans="2:16" ht="12.75" customHeight="1" x14ac:dyDescent="0.25">
      <c r="C74" s="40" t="s">
        <v>526</v>
      </c>
      <c r="D74" s="43">
        <v>46700.7</v>
      </c>
      <c r="E74" s="43">
        <v>49704.1</v>
      </c>
      <c r="F74" s="43">
        <v>56255.1</v>
      </c>
      <c r="G74" s="43">
        <v>56684.2</v>
      </c>
      <c r="H74" s="89">
        <f t="shared" si="5"/>
        <v>52336.024999999994</v>
      </c>
      <c r="I74" s="44">
        <f t="shared" si="4"/>
        <v>343.38749999999999</v>
      </c>
      <c r="J74" s="44">
        <f t="shared" si="4"/>
        <v>345.16736111111112</v>
      </c>
      <c r="K74" s="44">
        <f t="shared" si="4"/>
        <v>319.63124999999997</v>
      </c>
      <c r="L74" s="44">
        <f t="shared" si="4"/>
        <v>354.27625</v>
      </c>
      <c r="P74" s="45">
        <f t="shared" si="6"/>
        <v>443.48149854166667</v>
      </c>
    </row>
    <row r="75" spans="2:16" ht="12.75" customHeight="1" x14ac:dyDescent="0.25">
      <c r="C75" s="40" t="s">
        <v>527</v>
      </c>
      <c r="D75" s="43">
        <v>41519.5</v>
      </c>
      <c r="E75" s="43">
        <v>42629.4</v>
      </c>
      <c r="F75" s="43">
        <v>48272.3</v>
      </c>
      <c r="G75" s="43">
        <v>44102.9</v>
      </c>
      <c r="H75" s="89">
        <f t="shared" si="5"/>
        <v>44131.025000000001</v>
      </c>
      <c r="I75" s="44">
        <f t="shared" si="4"/>
        <v>305.29044117647061</v>
      </c>
      <c r="J75" s="44">
        <f t="shared" si="4"/>
        <v>296.03750000000002</v>
      </c>
      <c r="K75" s="44">
        <f t="shared" si="4"/>
        <v>274.27443181818182</v>
      </c>
      <c r="L75" s="44">
        <f t="shared" si="4"/>
        <v>275.643125</v>
      </c>
      <c r="P75" s="45">
        <f t="shared" si="6"/>
        <v>374.73040959725938</v>
      </c>
    </row>
    <row r="76" spans="2:16" ht="12.75" customHeight="1" x14ac:dyDescent="0.25">
      <c r="C76" s="40" t="s">
        <v>528</v>
      </c>
      <c r="D76" s="43">
        <v>58985.3</v>
      </c>
      <c r="E76" s="43">
        <v>60065.599999999999</v>
      </c>
      <c r="F76" s="43">
        <v>70392.5</v>
      </c>
      <c r="G76" s="43">
        <v>68072.5</v>
      </c>
      <c r="H76" s="89">
        <f t="shared" si="5"/>
        <v>64378.974999999999</v>
      </c>
      <c r="I76" s="44">
        <f t="shared" si="4"/>
        <v>433.71544117647062</v>
      </c>
      <c r="J76" s="44">
        <f t="shared" si="4"/>
        <v>417.12222222222221</v>
      </c>
      <c r="K76" s="44">
        <f t="shared" si="4"/>
        <v>399.95738636363637</v>
      </c>
      <c r="L76" s="44">
        <f t="shared" si="4"/>
        <v>425.453125</v>
      </c>
      <c r="P76" s="45">
        <f t="shared" si="6"/>
        <v>545.61878088513822</v>
      </c>
    </row>
    <row r="77" spans="2:16" ht="12.75" customHeight="1" x14ac:dyDescent="0.25">
      <c r="B77" s="40" t="s">
        <v>529</v>
      </c>
      <c r="C77" s="40" t="s">
        <v>530</v>
      </c>
      <c r="D77" s="43">
        <v>72814.100000000006</v>
      </c>
      <c r="E77" s="46">
        <v>74542</v>
      </c>
      <c r="F77" s="43">
        <v>86964.9</v>
      </c>
      <c r="G77" s="43">
        <v>74570.7</v>
      </c>
      <c r="H77" s="89">
        <f t="shared" si="5"/>
        <v>77222.925000000003</v>
      </c>
      <c r="I77" s="44">
        <f t="shared" si="4"/>
        <v>535.39779411764709</v>
      </c>
      <c r="J77" s="44">
        <f t="shared" si="4"/>
        <v>517.65277777777783</v>
      </c>
      <c r="K77" s="44">
        <f t="shared" si="4"/>
        <v>494.11874999999998</v>
      </c>
      <c r="L77" s="44">
        <f t="shared" si="4"/>
        <v>466.06687499999998</v>
      </c>
      <c r="P77" s="45">
        <f t="shared" si="6"/>
        <v>655.30838208946091</v>
      </c>
    </row>
    <row r="78" spans="2:16" ht="12.75" customHeight="1" x14ac:dyDescent="0.25">
      <c r="C78" s="40" t="s">
        <v>531</v>
      </c>
      <c r="D78" s="43">
        <v>82882.100000000006</v>
      </c>
      <c r="E78" s="43">
        <v>70635.3</v>
      </c>
      <c r="F78" s="43">
        <v>75161.3</v>
      </c>
      <c r="G78" s="43">
        <v>71547.7</v>
      </c>
      <c r="H78" s="89">
        <f t="shared" si="5"/>
        <v>75056.600000000006</v>
      </c>
      <c r="I78" s="44">
        <f t="shared" si="4"/>
        <v>609.42720588235295</v>
      </c>
      <c r="J78" s="44">
        <f t="shared" si="4"/>
        <v>490.52291666666667</v>
      </c>
      <c r="K78" s="44">
        <f t="shared" si="4"/>
        <v>427.05284090909095</v>
      </c>
      <c r="L78" s="44">
        <f t="shared" si="4"/>
        <v>447.17312499999997</v>
      </c>
      <c r="P78" s="45">
        <f t="shared" si="6"/>
        <v>642.59431679311501</v>
      </c>
    </row>
    <row r="79" spans="2:16" ht="12.75" customHeight="1" x14ac:dyDescent="0.25">
      <c r="C79" s="40" t="s">
        <v>532</v>
      </c>
      <c r="D79" s="43">
        <v>57537.2</v>
      </c>
      <c r="E79" s="46">
        <v>58225</v>
      </c>
      <c r="F79" s="43">
        <v>60669.8</v>
      </c>
      <c r="G79" s="43">
        <v>63643.4</v>
      </c>
      <c r="H79" s="89">
        <f t="shared" si="5"/>
        <v>60018.85</v>
      </c>
      <c r="I79" s="44">
        <f t="shared" si="4"/>
        <v>423.06764705882352</v>
      </c>
      <c r="J79" s="44">
        <f t="shared" si="4"/>
        <v>404.34027777777777</v>
      </c>
      <c r="K79" s="44">
        <f t="shared" si="4"/>
        <v>344.71477272727276</v>
      </c>
      <c r="L79" s="44">
        <f t="shared" si="4"/>
        <v>397.77125000000001</v>
      </c>
      <c r="P79" s="45">
        <f t="shared" si="6"/>
        <v>511.000479932041</v>
      </c>
    </row>
    <row r="80" spans="2:16" ht="12.75" customHeight="1" x14ac:dyDescent="0.25">
      <c r="C80" s="40" t="s">
        <v>533</v>
      </c>
      <c r="D80" s="43">
        <v>93624.1</v>
      </c>
      <c r="E80" s="43">
        <v>87779.3</v>
      </c>
      <c r="F80" s="43">
        <v>94693.5</v>
      </c>
      <c r="G80" s="43">
        <v>127796.5</v>
      </c>
      <c r="H80" s="89">
        <f t="shared" si="5"/>
        <v>100973.35</v>
      </c>
      <c r="I80" s="44">
        <f t="shared" si="4"/>
        <v>688.41250000000002</v>
      </c>
      <c r="J80" s="44">
        <f t="shared" si="4"/>
        <v>609.57847222222222</v>
      </c>
      <c r="K80" s="44">
        <f t="shared" si="4"/>
        <v>538.03125</v>
      </c>
      <c r="L80" s="44">
        <f t="shared" si="4"/>
        <v>798.72812499999998</v>
      </c>
      <c r="P80" s="45">
        <f t="shared" si="6"/>
        <v>857.61123802083341</v>
      </c>
    </row>
    <row r="81" spans="2:16" ht="12.75" customHeight="1" x14ac:dyDescent="0.25">
      <c r="C81" s="40" t="s">
        <v>534</v>
      </c>
      <c r="D81" s="43">
        <v>53905.599999999999</v>
      </c>
      <c r="E81" s="43">
        <v>54874.9</v>
      </c>
      <c r="F81" s="43">
        <v>59726.1</v>
      </c>
      <c r="G81" s="43">
        <v>61876.2</v>
      </c>
      <c r="H81" s="89">
        <f t="shared" si="5"/>
        <v>57595.7</v>
      </c>
      <c r="I81" s="44">
        <f t="shared" si="4"/>
        <v>396.36470588235295</v>
      </c>
      <c r="J81" s="44">
        <f t="shared" si="4"/>
        <v>381.07569444444448</v>
      </c>
      <c r="K81" s="44">
        <f t="shared" si="4"/>
        <v>339.3528409090909</v>
      </c>
      <c r="L81" s="44">
        <f t="shared" si="4"/>
        <v>386.72624999999999</v>
      </c>
      <c r="P81" s="45">
        <f t="shared" si="6"/>
        <v>489.39559439728163</v>
      </c>
    </row>
    <row r="82" spans="2:16" ht="12.75" customHeight="1" x14ac:dyDescent="0.25">
      <c r="B82" s="40" t="s">
        <v>535</v>
      </c>
      <c r="C82" s="40" t="s">
        <v>536</v>
      </c>
      <c r="D82" s="43">
        <v>49595.6</v>
      </c>
      <c r="E82" s="46">
        <v>50967</v>
      </c>
      <c r="F82" s="43">
        <v>56354.1</v>
      </c>
      <c r="G82" s="43">
        <v>55035.6</v>
      </c>
      <c r="H82" s="89">
        <f t="shared" si="5"/>
        <v>52988.075000000004</v>
      </c>
      <c r="I82" s="44">
        <f t="shared" si="4"/>
        <v>364.67352941176472</v>
      </c>
      <c r="J82" s="44">
        <f t="shared" si="4"/>
        <v>353.9375</v>
      </c>
      <c r="K82" s="44">
        <f t="shared" si="4"/>
        <v>320.19374999999997</v>
      </c>
      <c r="L82" s="44">
        <f t="shared" si="4"/>
        <v>343.97249999999997</v>
      </c>
      <c r="P82" s="45">
        <f t="shared" si="6"/>
        <v>450.09400444852935</v>
      </c>
    </row>
    <row r="83" spans="2:16" ht="12.75" customHeight="1" x14ac:dyDescent="0.25">
      <c r="C83" s="40" t="s">
        <v>537</v>
      </c>
      <c r="D83" s="43">
        <v>49602.400000000001</v>
      </c>
      <c r="E83" s="43">
        <v>50997.9</v>
      </c>
      <c r="F83" s="46">
        <v>54984</v>
      </c>
      <c r="G83" s="43">
        <v>59583.8</v>
      </c>
      <c r="H83" s="89">
        <f t="shared" si="5"/>
        <v>53792.024999999994</v>
      </c>
      <c r="I83" s="44">
        <f t="shared" si="4"/>
        <v>364.72352941176473</v>
      </c>
      <c r="J83" s="44">
        <f t="shared" si="4"/>
        <v>354.15208333333334</v>
      </c>
      <c r="K83" s="44">
        <f t="shared" si="4"/>
        <v>312.40909090909093</v>
      </c>
      <c r="L83" s="44">
        <f t="shared" si="4"/>
        <v>372.39875000000001</v>
      </c>
      <c r="P83" s="45">
        <f t="shared" si="6"/>
        <v>456.89896416443861</v>
      </c>
    </row>
    <row r="84" spans="2:16" ht="12.75" customHeight="1" x14ac:dyDescent="0.25">
      <c r="C84" s="40" t="s">
        <v>538</v>
      </c>
      <c r="D84" s="43">
        <v>101829.9</v>
      </c>
      <c r="E84" s="43">
        <v>75857.399999999994</v>
      </c>
      <c r="F84" s="43">
        <v>83543.899999999994</v>
      </c>
      <c r="G84" s="43">
        <v>95055.8</v>
      </c>
      <c r="H84" s="89">
        <f t="shared" si="5"/>
        <v>89071.75</v>
      </c>
      <c r="I84" s="44">
        <f t="shared" si="4"/>
        <v>748.7492647058823</v>
      </c>
      <c r="J84" s="44">
        <f t="shared" si="4"/>
        <v>526.78749999999991</v>
      </c>
      <c r="K84" s="44">
        <f t="shared" si="4"/>
        <v>474.68124999999998</v>
      </c>
      <c r="L84" s="44">
        <f t="shared" si="4"/>
        <v>594.09875</v>
      </c>
      <c r="P84" s="45">
        <f t="shared" si="6"/>
        <v>763.07510691176469</v>
      </c>
    </row>
    <row r="85" spans="2:16" ht="12.75" customHeight="1" x14ac:dyDescent="0.25">
      <c r="C85" s="40" t="s">
        <v>539</v>
      </c>
      <c r="D85" s="43">
        <v>56949.1</v>
      </c>
      <c r="E85" s="43">
        <v>58212.800000000003</v>
      </c>
      <c r="F85" s="43">
        <v>61959.7</v>
      </c>
      <c r="G85" s="43">
        <v>67345.3</v>
      </c>
      <c r="H85" s="89">
        <f t="shared" si="5"/>
        <v>61116.724999999991</v>
      </c>
      <c r="I85" s="44">
        <f t="shared" si="4"/>
        <v>418.74338235294118</v>
      </c>
      <c r="J85" s="44">
        <f t="shared" si="4"/>
        <v>404.25555555555559</v>
      </c>
      <c r="K85" s="44">
        <f t="shared" si="4"/>
        <v>352.04374999999999</v>
      </c>
      <c r="L85" s="44">
        <f t="shared" si="4"/>
        <v>420.90812500000004</v>
      </c>
      <c r="P85" s="45">
        <f t="shared" si="6"/>
        <v>519.48198960171578</v>
      </c>
    </row>
    <row r="86" spans="2:16" ht="12.75" customHeight="1" x14ac:dyDescent="0.25">
      <c r="C86" s="40" t="s">
        <v>540</v>
      </c>
      <c r="D86" s="43">
        <v>55967.5</v>
      </c>
      <c r="E86" s="43">
        <v>55140.800000000003</v>
      </c>
      <c r="F86" s="46">
        <v>58278</v>
      </c>
      <c r="G86" s="46">
        <v>60519</v>
      </c>
      <c r="H86" s="89">
        <f t="shared" si="5"/>
        <v>57476.324999999997</v>
      </c>
      <c r="I86" s="44">
        <f t="shared" si="4"/>
        <v>411.52573529411762</v>
      </c>
      <c r="J86" s="44">
        <f t="shared" si="4"/>
        <v>382.92222222222222</v>
      </c>
      <c r="K86" s="44">
        <f t="shared" si="4"/>
        <v>331.125</v>
      </c>
      <c r="L86" s="44">
        <f t="shared" si="4"/>
        <v>378.24374999999998</v>
      </c>
      <c r="P86" s="45">
        <f t="shared" si="6"/>
        <v>489.49233829656856</v>
      </c>
    </row>
    <row r="87" spans="2:16" ht="12.75" customHeight="1" x14ac:dyDescent="0.25">
      <c r="C87" s="40" t="s">
        <v>541</v>
      </c>
      <c r="D87" s="43">
        <v>49395.3</v>
      </c>
      <c r="E87" s="43">
        <v>49929.9</v>
      </c>
      <c r="F87" s="43">
        <v>52055.6</v>
      </c>
      <c r="G87" s="43">
        <v>59083.7</v>
      </c>
      <c r="H87" s="89">
        <f t="shared" si="5"/>
        <v>52616.125</v>
      </c>
      <c r="I87" s="44">
        <f t="shared" si="4"/>
        <v>363.20073529411769</v>
      </c>
      <c r="J87" s="44">
        <f t="shared" si="4"/>
        <v>346.73541666666665</v>
      </c>
      <c r="K87" s="44">
        <f t="shared" si="4"/>
        <v>295.77045454545453</v>
      </c>
      <c r="L87" s="44">
        <f t="shared" si="4"/>
        <v>369.27312499999999</v>
      </c>
      <c r="P87" s="45">
        <f t="shared" si="6"/>
        <v>447.55590260528078</v>
      </c>
    </row>
    <row r="88" spans="2:16" ht="12.75" customHeight="1" x14ac:dyDescent="0.25">
      <c r="B88" s="40" t="s">
        <v>542</v>
      </c>
      <c r="C88" s="40" t="s">
        <v>543</v>
      </c>
      <c r="D88" s="43">
        <v>73846.600000000006</v>
      </c>
      <c r="E88" s="43">
        <v>71938.2</v>
      </c>
      <c r="F88" s="43">
        <v>84496.3</v>
      </c>
      <c r="G88" s="43">
        <v>84008.7</v>
      </c>
      <c r="H88" s="89">
        <f t="shared" si="5"/>
        <v>78572.45</v>
      </c>
      <c r="I88" s="44">
        <f t="shared" si="4"/>
        <v>542.98970588235295</v>
      </c>
      <c r="J88" s="44">
        <f t="shared" si="4"/>
        <v>499.57083333333333</v>
      </c>
      <c r="K88" s="44">
        <f t="shared" si="4"/>
        <v>480.09261363636364</v>
      </c>
      <c r="L88" s="44">
        <f t="shared" si="4"/>
        <v>525.05437499999994</v>
      </c>
      <c r="P88" s="45">
        <f t="shared" si="6"/>
        <v>666.52880031584232</v>
      </c>
    </row>
    <row r="89" spans="2:16" ht="12.75" customHeight="1" x14ac:dyDescent="0.25">
      <c r="C89" s="40" t="s">
        <v>544</v>
      </c>
      <c r="D89" s="43">
        <v>136842.1</v>
      </c>
      <c r="E89" s="43">
        <v>141327.79999999999</v>
      </c>
      <c r="F89" s="43">
        <v>196065.6</v>
      </c>
      <c r="G89" s="43">
        <v>155280.20000000001</v>
      </c>
      <c r="H89" s="89">
        <f t="shared" si="5"/>
        <v>157378.92499999999</v>
      </c>
      <c r="I89" s="44">
        <f t="shared" si="4"/>
        <v>1006.1919117647059</v>
      </c>
      <c r="J89" s="44">
        <f t="shared" si="4"/>
        <v>981.44305555555547</v>
      </c>
      <c r="K89" s="44">
        <f t="shared" si="4"/>
        <v>1114.0090909090909</v>
      </c>
      <c r="L89" s="44">
        <f t="shared" si="4"/>
        <v>970.50125000000003</v>
      </c>
      <c r="P89" s="45">
        <f t="shared" si="6"/>
        <v>1325.483297828654</v>
      </c>
    </row>
    <row r="90" spans="2:16" ht="12.75" customHeight="1" x14ac:dyDescent="0.25">
      <c r="C90" s="40" t="s">
        <v>545</v>
      </c>
      <c r="D90" s="46">
        <v>74308</v>
      </c>
      <c r="E90" s="43">
        <v>81840.800000000003</v>
      </c>
      <c r="F90" s="46">
        <v>76717</v>
      </c>
      <c r="G90" s="43">
        <v>78669.600000000006</v>
      </c>
      <c r="H90" s="89">
        <f t="shared" si="5"/>
        <v>77883.850000000006</v>
      </c>
      <c r="I90" s="44">
        <f t="shared" si="4"/>
        <v>546.38235294117646</v>
      </c>
      <c r="J90" s="44">
        <f t="shared" si="4"/>
        <v>568.33888888888896</v>
      </c>
      <c r="K90" s="44">
        <f t="shared" si="4"/>
        <v>435.89204545454544</v>
      </c>
      <c r="L90" s="44">
        <f t="shared" si="4"/>
        <v>491.68500000000006</v>
      </c>
      <c r="P90" s="45">
        <f t="shared" si="6"/>
        <v>664.76809251114094</v>
      </c>
    </row>
    <row r="91" spans="2:16" ht="12.75" customHeight="1" x14ac:dyDescent="0.25">
      <c r="C91" s="40" t="s">
        <v>546</v>
      </c>
      <c r="D91" s="46">
        <v>69260</v>
      </c>
      <c r="E91" s="43">
        <v>66706.600000000006</v>
      </c>
      <c r="F91" s="43">
        <v>69855.7</v>
      </c>
      <c r="G91" s="43">
        <v>64872.2</v>
      </c>
      <c r="H91" s="89">
        <f t="shared" si="5"/>
        <v>67673.625</v>
      </c>
      <c r="I91" s="44">
        <f t="shared" si="4"/>
        <v>509.26470588235293</v>
      </c>
      <c r="J91" s="44">
        <f t="shared" si="4"/>
        <v>463.24027777777781</v>
      </c>
      <c r="K91" s="44">
        <f t="shared" si="4"/>
        <v>396.90738636363636</v>
      </c>
      <c r="L91" s="44">
        <f t="shared" si="4"/>
        <v>405.45124999999996</v>
      </c>
      <c r="P91" s="45">
        <f t="shared" si="6"/>
        <v>577.71810831773621</v>
      </c>
    </row>
    <row r="92" spans="2:16" ht="12.75" customHeight="1" x14ac:dyDescent="0.25">
      <c r="C92" s="40" t="s">
        <v>547</v>
      </c>
      <c r="D92" s="43">
        <v>75481.899999999994</v>
      </c>
      <c r="E92" s="43">
        <v>76736.600000000006</v>
      </c>
      <c r="F92" s="43">
        <v>79223.100000000006</v>
      </c>
      <c r="G92" s="43">
        <v>81493.600000000006</v>
      </c>
      <c r="H92" s="89">
        <f t="shared" si="5"/>
        <v>78233.8</v>
      </c>
      <c r="I92" s="44">
        <f t="shared" si="4"/>
        <v>555.01397058823522</v>
      </c>
      <c r="J92" s="44">
        <f t="shared" si="4"/>
        <v>532.89305555555563</v>
      </c>
      <c r="K92" s="44">
        <f t="shared" si="4"/>
        <v>450.13125000000002</v>
      </c>
      <c r="L92" s="44">
        <f t="shared" si="4"/>
        <v>509.33500000000004</v>
      </c>
      <c r="P92" s="45">
        <f t="shared" si="6"/>
        <v>666.42000138480398</v>
      </c>
    </row>
    <row r="93" spans="2:16" ht="12.75" customHeight="1" x14ac:dyDescent="0.25">
      <c r="C93" s="40" t="s">
        <v>548</v>
      </c>
      <c r="D93" s="43">
        <v>76098.600000000006</v>
      </c>
      <c r="E93" s="43">
        <v>75258.3</v>
      </c>
      <c r="F93" s="43">
        <v>84211.4</v>
      </c>
      <c r="G93" s="43">
        <v>83868.800000000003</v>
      </c>
      <c r="H93" s="89">
        <f t="shared" si="5"/>
        <v>79859.275000000009</v>
      </c>
      <c r="I93" s="44">
        <f t="shared" si="4"/>
        <v>559.54852941176478</v>
      </c>
      <c r="J93" s="44">
        <f t="shared" si="4"/>
        <v>522.6270833333333</v>
      </c>
      <c r="K93" s="44">
        <f t="shared" si="4"/>
        <v>478.4738636363636</v>
      </c>
      <c r="L93" s="44">
        <f t="shared" si="4"/>
        <v>524.18000000000006</v>
      </c>
      <c r="P93" s="45">
        <f t="shared" si="6"/>
        <v>678.61199456216593</v>
      </c>
    </row>
    <row r="94" spans="2:16" ht="12.75" customHeight="1" x14ac:dyDescent="0.25">
      <c r="C94" s="40" t="s">
        <v>549</v>
      </c>
      <c r="D94" s="43">
        <v>75518.3</v>
      </c>
      <c r="E94" s="43">
        <v>75114.600000000006</v>
      </c>
      <c r="F94" s="43">
        <v>79965.899999999994</v>
      </c>
      <c r="G94" s="43">
        <v>87432.2</v>
      </c>
      <c r="H94" s="89">
        <f t="shared" si="5"/>
        <v>79507.75</v>
      </c>
      <c r="I94" s="44">
        <f t="shared" si="4"/>
        <v>555.28161764705885</v>
      </c>
      <c r="J94" s="44">
        <f t="shared" si="4"/>
        <v>521.62916666666672</v>
      </c>
      <c r="K94" s="44">
        <f t="shared" si="4"/>
        <v>454.35170454545454</v>
      </c>
      <c r="L94" s="44">
        <f t="shared" si="4"/>
        <v>546.45124999999996</v>
      </c>
      <c r="P94" s="45">
        <f t="shared" si="6"/>
        <v>676.29582199866309</v>
      </c>
    </row>
    <row r="95" spans="2:16" ht="12.75" customHeight="1" x14ac:dyDescent="0.25">
      <c r="C95" s="40" t="s">
        <v>550</v>
      </c>
      <c r="D95" s="43">
        <v>96819.1</v>
      </c>
      <c r="E95" s="43">
        <v>91927.1</v>
      </c>
      <c r="F95" s="46">
        <v>115572</v>
      </c>
      <c r="G95" s="43">
        <v>118101.5</v>
      </c>
      <c r="H95" s="89">
        <f t="shared" si="5"/>
        <v>105604.925</v>
      </c>
      <c r="I95" s="44">
        <f t="shared" si="4"/>
        <v>711.90514705882356</v>
      </c>
      <c r="J95" s="44">
        <f t="shared" si="4"/>
        <v>638.38263888888889</v>
      </c>
      <c r="K95" s="44">
        <f t="shared" si="4"/>
        <v>656.65909090909088</v>
      </c>
      <c r="L95" s="44">
        <f t="shared" si="4"/>
        <v>738.13437499999998</v>
      </c>
      <c r="P95" s="45">
        <f t="shared" si="6"/>
        <v>893.52394747938956</v>
      </c>
    </row>
    <row r="96" spans="2:16" ht="12.75" customHeight="1" x14ac:dyDescent="0.25">
      <c r="B96" s="40" t="s">
        <v>551</v>
      </c>
      <c r="C96" s="40" t="s">
        <v>552</v>
      </c>
      <c r="D96" s="43">
        <v>63612.6</v>
      </c>
      <c r="E96" s="43">
        <v>63794.1</v>
      </c>
      <c r="F96" s="43">
        <v>71341.899999999994</v>
      </c>
      <c r="G96" s="43">
        <v>69203.199999999997</v>
      </c>
      <c r="H96" s="89">
        <f t="shared" si="5"/>
        <v>66987.95</v>
      </c>
      <c r="I96" s="44">
        <f t="shared" si="4"/>
        <v>467.73970588235295</v>
      </c>
      <c r="J96" s="44">
        <f t="shared" si="4"/>
        <v>443.01458333333335</v>
      </c>
      <c r="K96" s="44">
        <f t="shared" si="4"/>
        <v>405.35170454545454</v>
      </c>
      <c r="L96" s="44">
        <f t="shared" si="4"/>
        <v>432.52</v>
      </c>
      <c r="P96" s="45">
        <f t="shared" si="6"/>
        <v>569.17776096925138</v>
      </c>
    </row>
    <row r="97" spans="2:16" ht="12.75" customHeight="1" x14ac:dyDescent="0.25">
      <c r="C97" s="40" t="s">
        <v>553</v>
      </c>
      <c r="D97" s="43">
        <v>67935.399999999994</v>
      </c>
      <c r="E97" s="43">
        <v>63762.7</v>
      </c>
      <c r="F97" s="43">
        <v>76711.7</v>
      </c>
      <c r="G97" s="43">
        <v>62485.8</v>
      </c>
      <c r="H97" s="89">
        <f t="shared" si="5"/>
        <v>67723.899999999994</v>
      </c>
      <c r="I97" s="44">
        <f t="shared" si="4"/>
        <v>499.52499999999998</v>
      </c>
      <c r="J97" s="44">
        <f t="shared" si="4"/>
        <v>442.79652777777778</v>
      </c>
      <c r="K97" s="44">
        <f t="shared" si="4"/>
        <v>435.8619318181818</v>
      </c>
      <c r="L97" s="44">
        <f t="shared" si="4"/>
        <v>390.53625</v>
      </c>
      <c r="P97" s="45">
        <f t="shared" si="6"/>
        <v>575.71826547348485</v>
      </c>
    </row>
    <row r="98" spans="2:16" ht="12.75" customHeight="1" x14ac:dyDescent="0.25">
      <c r="C98" s="40" t="s">
        <v>554</v>
      </c>
      <c r="D98" s="43">
        <v>64210.1</v>
      </c>
      <c r="E98" s="43">
        <v>64657.3</v>
      </c>
      <c r="F98" s="43">
        <v>73895.399999999994</v>
      </c>
      <c r="G98" s="43">
        <v>72796.800000000003</v>
      </c>
      <c r="H98" s="89">
        <f t="shared" si="5"/>
        <v>68889.899999999994</v>
      </c>
      <c r="I98" s="44">
        <f t="shared" si="4"/>
        <v>472.13308823529411</v>
      </c>
      <c r="J98" s="44">
        <f t="shared" si="4"/>
        <v>449.00902777777782</v>
      </c>
      <c r="K98" s="44">
        <f t="shared" si="4"/>
        <v>419.86022727272723</v>
      </c>
      <c r="L98" s="44">
        <f t="shared" si="4"/>
        <v>454.98</v>
      </c>
      <c r="P98" s="45">
        <f t="shared" si="6"/>
        <v>584.59225273952768</v>
      </c>
    </row>
    <row r="99" spans="2:16" ht="12.75" customHeight="1" x14ac:dyDescent="0.25">
      <c r="C99" s="40" t="s">
        <v>555</v>
      </c>
      <c r="D99" s="43">
        <v>53507.4</v>
      </c>
      <c r="E99" s="43">
        <v>49539.6</v>
      </c>
      <c r="F99" s="43">
        <v>62418.7</v>
      </c>
      <c r="G99" s="43">
        <v>63961.2</v>
      </c>
      <c r="H99" s="89">
        <f t="shared" si="5"/>
        <v>57356.725000000006</v>
      </c>
      <c r="I99" s="44">
        <f t="shared" si="4"/>
        <v>393.43676470588235</v>
      </c>
      <c r="J99" s="44">
        <f t="shared" si="4"/>
        <v>344.02499999999998</v>
      </c>
      <c r="K99" s="44">
        <f t="shared" si="4"/>
        <v>354.65170454545455</v>
      </c>
      <c r="L99" s="44">
        <f t="shared" si="4"/>
        <v>399.75749999999999</v>
      </c>
      <c r="P99" s="45">
        <f t="shared" si="6"/>
        <v>485.60400049131016</v>
      </c>
    </row>
    <row r="100" spans="2:16" ht="12.75" customHeight="1" x14ac:dyDescent="0.25">
      <c r="C100" s="40" t="s">
        <v>556</v>
      </c>
      <c r="D100" s="43">
        <v>57186.5</v>
      </c>
      <c r="E100" s="43">
        <v>53731.9</v>
      </c>
      <c r="F100" s="43">
        <v>56687.1</v>
      </c>
      <c r="G100" s="43">
        <v>62721.599999999999</v>
      </c>
      <c r="H100" s="89">
        <f t="shared" si="5"/>
        <v>57581.775000000001</v>
      </c>
      <c r="I100" s="44">
        <f t="shared" si="4"/>
        <v>420.4889705882353</v>
      </c>
      <c r="J100" s="44">
        <f t="shared" si="4"/>
        <v>373.13819444444448</v>
      </c>
      <c r="K100" s="44">
        <f t="shared" si="4"/>
        <v>322.08579545454546</v>
      </c>
      <c r="L100" s="44">
        <f t="shared" si="4"/>
        <v>392.01</v>
      </c>
      <c r="P100" s="45">
        <f t="shared" si="6"/>
        <v>490.76382363859182</v>
      </c>
    </row>
    <row r="101" spans="2:16" ht="12.75" customHeight="1" x14ac:dyDescent="0.25">
      <c r="C101" s="40" t="s">
        <v>557</v>
      </c>
      <c r="D101" s="43">
        <v>68473.399999999994</v>
      </c>
      <c r="E101" s="43">
        <v>71038.8</v>
      </c>
      <c r="F101" s="43">
        <v>78489.600000000006</v>
      </c>
      <c r="G101" s="43">
        <v>76026.7</v>
      </c>
      <c r="H101" s="89">
        <f t="shared" si="5"/>
        <v>73507.125</v>
      </c>
      <c r="I101" s="44">
        <f t="shared" si="4"/>
        <v>503.48088235294114</v>
      </c>
      <c r="J101" s="44">
        <f t="shared" si="4"/>
        <v>493.32500000000005</v>
      </c>
      <c r="K101" s="44">
        <f t="shared" si="4"/>
        <v>445.9636363636364</v>
      </c>
      <c r="L101" s="44">
        <f t="shared" si="4"/>
        <v>475.166875</v>
      </c>
      <c r="P101" s="45">
        <f t="shared" si="6"/>
        <v>624.28829615474604</v>
      </c>
    </row>
    <row r="102" spans="2:16" ht="12.75" customHeight="1" x14ac:dyDescent="0.25">
      <c r="B102" s="40" t="s">
        <v>558</v>
      </c>
      <c r="C102" s="40" t="s">
        <v>559</v>
      </c>
      <c r="D102" s="43">
        <v>69867.7</v>
      </c>
      <c r="E102" s="43">
        <v>68198.100000000006</v>
      </c>
      <c r="F102" s="43">
        <v>76800.2</v>
      </c>
      <c r="G102" s="43">
        <v>71474.7</v>
      </c>
      <c r="H102" s="89">
        <f t="shared" si="5"/>
        <v>71585.175000000003</v>
      </c>
      <c r="I102" s="44">
        <f t="shared" si="4"/>
        <v>513.73308823529408</v>
      </c>
      <c r="J102" s="44">
        <f t="shared" si="4"/>
        <v>473.59791666666672</v>
      </c>
      <c r="K102" s="44">
        <f t="shared" si="4"/>
        <v>436.36477272727274</v>
      </c>
      <c r="L102" s="44">
        <f t="shared" si="4"/>
        <v>446.71687499999996</v>
      </c>
      <c r="P102" s="45">
        <f t="shared" si="6"/>
        <v>608.81931843081554</v>
      </c>
    </row>
    <row r="103" spans="2:16" ht="12.75" customHeight="1" x14ac:dyDescent="0.25">
      <c r="C103" s="40" t="s">
        <v>560</v>
      </c>
      <c r="D103" s="43">
        <v>61166.8</v>
      </c>
      <c r="E103" s="46">
        <v>61177</v>
      </c>
      <c r="F103" s="43">
        <v>67011.3</v>
      </c>
      <c r="G103" s="43">
        <v>70526.100000000006</v>
      </c>
      <c r="H103" s="89">
        <f t="shared" si="5"/>
        <v>64970.3</v>
      </c>
      <c r="I103" s="44">
        <f t="shared" si="4"/>
        <v>449.75588235294117</v>
      </c>
      <c r="J103" s="44">
        <f t="shared" si="4"/>
        <v>424.84027777777777</v>
      </c>
      <c r="K103" s="44">
        <f t="shared" si="4"/>
        <v>380.74602272727276</v>
      </c>
      <c r="L103" s="44">
        <f t="shared" si="4"/>
        <v>440.78812500000004</v>
      </c>
      <c r="P103" s="45">
        <f t="shared" si="6"/>
        <v>552.09041520777635</v>
      </c>
    </row>
    <row r="104" spans="2:16" ht="12.75" customHeight="1" x14ac:dyDescent="0.25">
      <c r="C104" s="40" t="s">
        <v>561</v>
      </c>
      <c r="D104" s="43">
        <v>63019.199999999997</v>
      </c>
      <c r="E104" s="43">
        <v>61715.1</v>
      </c>
      <c r="F104" s="43">
        <v>67650.5</v>
      </c>
      <c r="G104" s="43">
        <v>67240.3</v>
      </c>
      <c r="H104" s="89">
        <f t="shared" si="5"/>
        <v>64906.274999999994</v>
      </c>
      <c r="I104" s="44">
        <f t="shared" si="4"/>
        <v>463.37647058823529</v>
      </c>
      <c r="J104" s="44">
        <f t="shared" si="4"/>
        <v>428.57708333333335</v>
      </c>
      <c r="K104" s="44">
        <f t="shared" si="4"/>
        <v>384.37784090909093</v>
      </c>
      <c r="L104" s="44">
        <f t="shared" si="4"/>
        <v>420.25187500000004</v>
      </c>
      <c r="P104" s="45">
        <f t="shared" si="6"/>
        <v>552.23785432987972</v>
      </c>
    </row>
    <row r="105" spans="2:16" ht="12.75" customHeight="1" x14ac:dyDescent="0.25">
      <c r="C105" s="40" t="s">
        <v>562</v>
      </c>
      <c r="D105" s="46">
        <v>52555</v>
      </c>
      <c r="E105" s="43">
        <v>53200.800000000003</v>
      </c>
      <c r="F105" s="43">
        <v>58028.1</v>
      </c>
      <c r="G105" s="43">
        <v>56163.7</v>
      </c>
      <c r="H105" s="89">
        <f t="shared" si="5"/>
        <v>54986.899999999994</v>
      </c>
      <c r="I105" s="44">
        <f t="shared" ref="I105:L149" si="7">D105/I$5/8</f>
        <v>386.43382352941177</v>
      </c>
      <c r="J105" s="44">
        <f t="shared" si="7"/>
        <v>369.45000000000005</v>
      </c>
      <c r="K105" s="44">
        <f t="shared" si="7"/>
        <v>329.70511363636365</v>
      </c>
      <c r="L105" s="44">
        <f t="shared" si="7"/>
        <v>351.02312499999999</v>
      </c>
      <c r="P105" s="45">
        <f t="shared" si="6"/>
        <v>467.6172262349599</v>
      </c>
    </row>
    <row r="106" spans="2:16" ht="12.75" customHeight="1" x14ac:dyDescent="0.25">
      <c r="C106" s="40" t="s">
        <v>563</v>
      </c>
      <c r="D106" s="43">
        <v>65556.899999999994</v>
      </c>
      <c r="E106" s="43">
        <v>66296.5</v>
      </c>
      <c r="F106" s="43">
        <v>70304.2</v>
      </c>
      <c r="G106" s="43">
        <v>77349.3</v>
      </c>
      <c r="H106" s="89">
        <f t="shared" si="5"/>
        <v>69876.724999999991</v>
      </c>
      <c r="I106" s="44">
        <f t="shared" si="7"/>
        <v>482.03602941176467</v>
      </c>
      <c r="J106" s="44">
        <f t="shared" si="7"/>
        <v>460.39236111111109</v>
      </c>
      <c r="K106" s="44">
        <f t="shared" si="7"/>
        <v>399.4556818181818</v>
      </c>
      <c r="L106" s="44">
        <f t="shared" si="7"/>
        <v>483.43312500000002</v>
      </c>
      <c r="P106" s="45">
        <f t="shared" si="6"/>
        <v>594.14074773451432</v>
      </c>
    </row>
    <row r="107" spans="2:16" ht="12.75" customHeight="1" x14ac:dyDescent="0.25">
      <c r="B107" s="40" t="s">
        <v>564</v>
      </c>
      <c r="C107" s="40" t="s">
        <v>565</v>
      </c>
      <c r="D107" s="43">
        <v>63353.5</v>
      </c>
      <c r="E107" s="43">
        <v>65368.2</v>
      </c>
      <c r="F107" s="46">
        <v>68437</v>
      </c>
      <c r="G107" s="43">
        <v>69826.399999999994</v>
      </c>
      <c r="H107" s="89">
        <f t="shared" si="5"/>
        <v>66746.274999999994</v>
      </c>
      <c r="I107" s="44">
        <f t="shared" si="7"/>
        <v>465.83455882352939</v>
      </c>
      <c r="J107" s="44">
        <f t="shared" si="7"/>
        <v>453.94583333333333</v>
      </c>
      <c r="K107" s="44">
        <f t="shared" si="7"/>
        <v>388.84659090909093</v>
      </c>
      <c r="L107" s="44">
        <f t="shared" si="7"/>
        <v>436.41499999999996</v>
      </c>
      <c r="P107" s="45">
        <f t="shared" si="6"/>
        <v>568.0111654879679</v>
      </c>
    </row>
    <row r="108" spans="2:16" ht="12.75" customHeight="1" x14ac:dyDescent="0.25">
      <c r="C108" s="40" t="s">
        <v>566</v>
      </c>
      <c r="D108" s="43">
        <v>60681.2</v>
      </c>
      <c r="E108" s="43">
        <v>62052.6</v>
      </c>
      <c r="F108" s="43">
        <v>68555.7</v>
      </c>
      <c r="G108" s="43">
        <v>69174.3</v>
      </c>
      <c r="H108" s="89">
        <f t="shared" si="5"/>
        <v>65115.95</v>
      </c>
      <c r="I108" s="44">
        <f t="shared" si="7"/>
        <v>446.18529411764706</v>
      </c>
      <c r="J108" s="44">
        <f t="shared" si="7"/>
        <v>430.92083333333335</v>
      </c>
      <c r="K108" s="44">
        <f t="shared" si="7"/>
        <v>389.52102272727274</v>
      </c>
      <c r="L108" s="44">
        <f t="shared" si="7"/>
        <v>432.33937500000002</v>
      </c>
      <c r="P108" s="45">
        <f t="shared" si="6"/>
        <v>553.01360394552148</v>
      </c>
    </row>
    <row r="109" spans="2:16" ht="12.75" customHeight="1" x14ac:dyDescent="0.25">
      <c r="C109" s="40" t="s">
        <v>567</v>
      </c>
      <c r="D109" s="43">
        <v>49703.9</v>
      </c>
      <c r="E109" s="43">
        <v>55225.9</v>
      </c>
      <c r="F109" s="43">
        <v>58428.4</v>
      </c>
      <c r="G109" s="43">
        <v>62246.9</v>
      </c>
      <c r="H109" s="89">
        <f t="shared" si="5"/>
        <v>56401.275000000001</v>
      </c>
      <c r="I109" s="44">
        <f t="shared" si="7"/>
        <v>365.4698529411765</v>
      </c>
      <c r="J109" s="44">
        <f t="shared" si="7"/>
        <v>383.51319444444448</v>
      </c>
      <c r="K109" s="44">
        <f t="shared" si="7"/>
        <v>331.97954545454547</v>
      </c>
      <c r="L109" s="44">
        <f t="shared" si="7"/>
        <v>389.04312500000003</v>
      </c>
      <c r="P109" s="45">
        <f t="shared" si="6"/>
        <v>478.48686115697427</v>
      </c>
    </row>
    <row r="110" spans="2:16" ht="12.75" customHeight="1" x14ac:dyDescent="0.25">
      <c r="B110" s="40" t="s">
        <v>568</v>
      </c>
      <c r="C110" s="40" t="s">
        <v>569</v>
      </c>
      <c r="D110" s="43">
        <v>61474.6</v>
      </c>
      <c r="E110" s="43">
        <v>62144.2</v>
      </c>
      <c r="F110" s="46">
        <v>69014</v>
      </c>
      <c r="G110" s="43">
        <v>67775.399999999994</v>
      </c>
      <c r="H110" s="89">
        <f t="shared" si="5"/>
        <v>65102.049999999996</v>
      </c>
      <c r="I110" s="44">
        <f t="shared" si="7"/>
        <v>452.01911764705881</v>
      </c>
      <c r="J110" s="44">
        <f t="shared" si="7"/>
        <v>431.55694444444441</v>
      </c>
      <c r="K110" s="44">
        <f t="shared" si="7"/>
        <v>392.125</v>
      </c>
      <c r="L110" s="44">
        <f t="shared" si="7"/>
        <v>423.59624999999994</v>
      </c>
      <c r="P110" s="45">
        <f t="shared" si="6"/>
        <v>553.1212750857843</v>
      </c>
    </row>
    <row r="111" spans="2:16" ht="12.75" customHeight="1" x14ac:dyDescent="0.25">
      <c r="C111" s="40" t="s">
        <v>570</v>
      </c>
      <c r="D111" s="43">
        <v>77406.2</v>
      </c>
      <c r="E111" s="43">
        <v>73096.800000000003</v>
      </c>
      <c r="F111" s="43">
        <v>82088.3</v>
      </c>
      <c r="G111" s="43">
        <v>80132.5</v>
      </c>
      <c r="H111" s="89">
        <f t="shared" si="5"/>
        <v>78180.95</v>
      </c>
      <c r="I111" s="44">
        <f t="shared" si="7"/>
        <v>569.16323529411761</v>
      </c>
      <c r="J111" s="44">
        <f t="shared" si="7"/>
        <v>507.61666666666667</v>
      </c>
      <c r="K111" s="44">
        <f t="shared" si="7"/>
        <v>466.41079545454545</v>
      </c>
      <c r="L111" s="44">
        <f t="shared" si="7"/>
        <v>500.828125</v>
      </c>
      <c r="P111" s="45">
        <f t="shared" si="6"/>
        <v>665.32812669618977</v>
      </c>
    </row>
    <row r="112" spans="2:16" ht="12.75" customHeight="1" x14ac:dyDescent="0.25">
      <c r="C112" s="40" t="s">
        <v>571</v>
      </c>
      <c r="D112" s="43">
        <v>40907.199999999997</v>
      </c>
      <c r="E112" s="43">
        <v>44424.3</v>
      </c>
      <c r="F112" s="43">
        <v>51268.6</v>
      </c>
      <c r="G112" s="43">
        <v>57477.5</v>
      </c>
      <c r="H112" s="89">
        <f t="shared" si="5"/>
        <v>48519.4</v>
      </c>
      <c r="I112" s="44">
        <f t="shared" si="7"/>
        <v>300.78823529411761</v>
      </c>
      <c r="J112" s="44">
        <f t="shared" si="7"/>
        <v>308.50208333333336</v>
      </c>
      <c r="K112" s="44">
        <f t="shared" si="7"/>
        <v>291.29886363636365</v>
      </c>
      <c r="L112" s="44">
        <f t="shared" si="7"/>
        <v>359.234375</v>
      </c>
      <c r="P112" s="45">
        <f t="shared" si="6"/>
        <v>410.07256788937167</v>
      </c>
    </row>
    <row r="113" spans="1:16" ht="12.75" customHeight="1" x14ac:dyDescent="0.25">
      <c r="B113" s="40" t="s">
        <v>572</v>
      </c>
      <c r="C113" s="40" t="s">
        <v>573</v>
      </c>
      <c r="D113" s="43">
        <v>37377.699999999997</v>
      </c>
      <c r="E113" s="43">
        <v>37150.699999999997</v>
      </c>
      <c r="F113" s="43">
        <v>38791.4</v>
      </c>
      <c r="G113" s="46">
        <v>42223</v>
      </c>
      <c r="H113" s="89">
        <f t="shared" si="5"/>
        <v>38885.699999999997</v>
      </c>
      <c r="I113" s="44">
        <f t="shared" si="7"/>
        <v>274.83602941176468</v>
      </c>
      <c r="J113" s="44">
        <f t="shared" si="7"/>
        <v>257.99097222222218</v>
      </c>
      <c r="K113" s="44">
        <f t="shared" si="7"/>
        <v>220.40568181818182</v>
      </c>
      <c r="L113" s="44">
        <f t="shared" si="7"/>
        <v>263.89375000000001</v>
      </c>
      <c r="P113" s="45">
        <f t="shared" si="6"/>
        <v>331.07465408868092</v>
      </c>
    </row>
    <row r="114" spans="1:16" ht="12.75" customHeight="1" x14ac:dyDescent="0.25">
      <c r="B114" s="40" t="s">
        <v>574</v>
      </c>
      <c r="C114" s="40" t="s">
        <v>575</v>
      </c>
      <c r="D114" s="43">
        <v>51856.2</v>
      </c>
      <c r="E114" s="43">
        <v>55744.4</v>
      </c>
      <c r="F114" s="43">
        <v>58618.9</v>
      </c>
      <c r="G114" s="43">
        <v>59537.5</v>
      </c>
      <c r="H114" s="89">
        <f t="shared" si="5"/>
        <v>56439.25</v>
      </c>
      <c r="I114" s="44">
        <f t="shared" si="7"/>
        <v>381.29558823529408</v>
      </c>
      <c r="J114" s="44">
        <f t="shared" si="7"/>
        <v>387.11388888888888</v>
      </c>
      <c r="K114" s="44">
        <f t="shared" si="7"/>
        <v>333.06193181818185</v>
      </c>
      <c r="L114" s="44">
        <f t="shared" si="7"/>
        <v>372.109375</v>
      </c>
      <c r="P114" s="45">
        <f t="shared" si="6"/>
        <v>479.65054517323978</v>
      </c>
    </row>
    <row r="115" spans="1:16" ht="12.75" customHeight="1" x14ac:dyDescent="0.25">
      <c r="C115" s="40" t="s">
        <v>576</v>
      </c>
      <c r="D115" s="43">
        <v>41555.699999999997</v>
      </c>
      <c r="E115" s="43">
        <v>39913.300000000003</v>
      </c>
      <c r="F115" s="46">
        <v>43583</v>
      </c>
      <c r="G115" s="43">
        <v>42789.7</v>
      </c>
      <c r="H115" s="89">
        <f t="shared" si="5"/>
        <v>41960.425000000003</v>
      </c>
      <c r="I115" s="44">
        <f t="shared" si="7"/>
        <v>305.55661764705883</v>
      </c>
      <c r="J115" s="44">
        <f t="shared" si="7"/>
        <v>277.17569444444445</v>
      </c>
      <c r="K115" s="44">
        <f t="shared" si="7"/>
        <v>247.63068181818181</v>
      </c>
      <c r="L115" s="44">
        <f t="shared" si="7"/>
        <v>267.43562499999996</v>
      </c>
      <c r="P115" s="45">
        <f t="shared" si="6"/>
        <v>357.33345045510248</v>
      </c>
    </row>
    <row r="116" spans="1:16" ht="12.75" customHeight="1" x14ac:dyDescent="0.25">
      <c r="C116" s="40" t="s">
        <v>577</v>
      </c>
      <c r="D116" s="46">
        <v>40030</v>
      </c>
      <c r="E116" s="43">
        <v>40280.400000000001</v>
      </c>
      <c r="F116" s="43">
        <v>42007.6</v>
      </c>
      <c r="G116" s="43">
        <v>44156.6</v>
      </c>
      <c r="H116" s="89">
        <f t="shared" si="5"/>
        <v>41618.65</v>
      </c>
      <c r="I116" s="44">
        <f t="shared" si="7"/>
        <v>294.33823529411762</v>
      </c>
      <c r="J116" s="44">
        <f t="shared" si="7"/>
        <v>279.72500000000002</v>
      </c>
      <c r="K116" s="44">
        <f t="shared" si="7"/>
        <v>238.67954545454543</v>
      </c>
      <c r="L116" s="44">
        <f t="shared" si="7"/>
        <v>275.97874999999999</v>
      </c>
      <c r="P116" s="45">
        <f t="shared" si="6"/>
        <v>354.37885825868983</v>
      </c>
    </row>
    <row r="117" spans="1:16" ht="12.75" customHeight="1" x14ac:dyDescent="0.25">
      <c r="C117" s="40" t="s">
        <v>578</v>
      </c>
      <c r="D117" s="43">
        <v>36376.300000000003</v>
      </c>
      <c r="E117" s="43">
        <v>37027.199999999997</v>
      </c>
      <c r="F117" s="46">
        <v>39413</v>
      </c>
      <c r="G117" s="43">
        <v>41922.800000000003</v>
      </c>
      <c r="H117" s="89">
        <f t="shared" si="5"/>
        <v>38684.824999999997</v>
      </c>
      <c r="I117" s="44">
        <f t="shared" si="7"/>
        <v>267.47279411764708</v>
      </c>
      <c r="J117" s="44">
        <f t="shared" si="7"/>
        <v>257.13333333333333</v>
      </c>
      <c r="K117" s="44">
        <f t="shared" si="7"/>
        <v>223.9375</v>
      </c>
      <c r="L117" s="44">
        <f t="shared" si="7"/>
        <v>262.01750000000004</v>
      </c>
      <c r="P117" s="45">
        <f t="shared" si="6"/>
        <v>328.93764698529418</v>
      </c>
    </row>
    <row r="118" spans="1:16" ht="12.75" customHeight="1" x14ac:dyDescent="0.25">
      <c r="C118" s="40" t="s">
        <v>579</v>
      </c>
      <c r="D118" s="43">
        <v>62585.8</v>
      </c>
      <c r="E118" s="43">
        <v>62900.4</v>
      </c>
      <c r="F118" s="43">
        <v>88005.6</v>
      </c>
      <c r="G118" s="43">
        <v>67276.899999999994</v>
      </c>
      <c r="H118" s="89">
        <f t="shared" si="5"/>
        <v>70192.175000000003</v>
      </c>
      <c r="I118" s="44">
        <f t="shared" si="7"/>
        <v>460.18970588235294</v>
      </c>
      <c r="J118" s="44">
        <f t="shared" si="7"/>
        <v>436.80833333333334</v>
      </c>
      <c r="K118" s="44">
        <f t="shared" si="7"/>
        <v>500.03181818181821</v>
      </c>
      <c r="L118" s="44">
        <f t="shared" si="7"/>
        <v>420.48062499999997</v>
      </c>
      <c r="P118" s="45">
        <f t="shared" si="6"/>
        <v>591.59966202038765</v>
      </c>
    </row>
    <row r="119" spans="1:16" ht="12.75" customHeight="1" x14ac:dyDescent="0.25">
      <c r="C119" s="40" t="s">
        <v>580</v>
      </c>
      <c r="D119" s="43">
        <v>43135.9</v>
      </c>
      <c r="E119" s="43">
        <v>43493.599999999999</v>
      </c>
      <c r="F119" s="43">
        <v>43620.5</v>
      </c>
      <c r="G119" s="43">
        <v>45169.599999999999</v>
      </c>
      <c r="H119" s="89">
        <f t="shared" si="5"/>
        <v>43854.9</v>
      </c>
      <c r="I119" s="44">
        <f t="shared" si="7"/>
        <v>317.17573529411766</v>
      </c>
      <c r="J119" s="44">
        <f t="shared" si="7"/>
        <v>302.03888888888889</v>
      </c>
      <c r="K119" s="44">
        <f t="shared" si="7"/>
        <v>247.84375</v>
      </c>
      <c r="L119" s="44">
        <f t="shared" si="7"/>
        <v>282.31</v>
      </c>
      <c r="P119" s="45">
        <f t="shared" si="6"/>
        <v>374.11940579656869</v>
      </c>
    </row>
    <row r="120" spans="1:16" ht="12.75" customHeight="1" x14ac:dyDescent="0.25">
      <c r="B120" s="40" t="s">
        <v>581</v>
      </c>
      <c r="C120" s="40" t="s">
        <v>582</v>
      </c>
      <c r="D120" s="43">
        <v>67714.399999999994</v>
      </c>
      <c r="E120" s="43">
        <v>68289.100000000006</v>
      </c>
      <c r="F120" s="43">
        <v>72400.100000000006</v>
      </c>
      <c r="G120" s="43">
        <v>75433.7</v>
      </c>
      <c r="H120" s="89">
        <f t="shared" si="5"/>
        <v>70959.324999999997</v>
      </c>
      <c r="I120" s="44">
        <f t="shared" si="7"/>
        <v>497.9</v>
      </c>
      <c r="J120" s="44">
        <f t="shared" si="7"/>
        <v>474.22986111111118</v>
      </c>
      <c r="K120" s="44">
        <f t="shared" si="7"/>
        <v>411.36420454545458</v>
      </c>
      <c r="L120" s="44">
        <f t="shared" si="7"/>
        <v>471.46062499999999</v>
      </c>
      <c r="P120" s="45">
        <f t="shared" si="6"/>
        <v>603.78775180871207</v>
      </c>
    </row>
    <row r="121" spans="1:16" ht="12.75" customHeight="1" x14ac:dyDescent="0.25">
      <c r="C121" s="40" t="s">
        <v>583</v>
      </c>
      <c r="D121" s="43">
        <v>62061.1</v>
      </c>
      <c r="E121" s="43">
        <v>70202.399999999994</v>
      </c>
      <c r="F121" s="43">
        <v>72106.100000000006</v>
      </c>
      <c r="G121" s="43">
        <v>77072.600000000006</v>
      </c>
      <c r="H121" s="89">
        <f t="shared" si="5"/>
        <v>70360.55</v>
      </c>
      <c r="I121" s="44">
        <f t="shared" si="7"/>
        <v>456.33161764705881</v>
      </c>
      <c r="J121" s="44">
        <f t="shared" si="7"/>
        <v>487.51666666666665</v>
      </c>
      <c r="K121" s="44">
        <f t="shared" si="7"/>
        <v>409.69375000000002</v>
      </c>
      <c r="L121" s="44">
        <f t="shared" si="7"/>
        <v>481.70375000000001</v>
      </c>
      <c r="P121" s="45">
        <f t="shared" si="6"/>
        <v>597.37250279411762</v>
      </c>
    </row>
    <row r="122" spans="1:16" ht="12.75" customHeight="1" x14ac:dyDescent="0.25">
      <c r="A122" s="40" t="s">
        <v>584</v>
      </c>
      <c r="B122" s="40" t="s">
        <v>585</v>
      </c>
      <c r="C122" s="40" t="s">
        <v>586</v>
      </c>
      <c r="D122" s="46">
        <v>81379</v>
      </c>
      <c r="E122" s="43">
        <v>79902.899999999994</v>
      </c>
      <c r="F122" s="43">
        <v>84727.3</v>
      </c>
      <c r="G122" s="43">
        <v>102842.7</v>
      </c>
      <c r="H122" s="89">
        <f t="shared" si="5"/>
        <v>87212.975000000006</v>
      </c>
      <c r="I122" s="44">
        <f t="shared" si="7"/>
        <v>598.375</v>
      </c>
      <c r="J122" s="44">
        <f t="shared" si="7"/>
        <v>554.88124999999991</v>
      </c>
      <c r="K122" s="44">
        <f t="shared" si="7"/>
        <v>481.40511363636364</v>
      </c>
      <c r="L122" s="44">
        <f t="shared" si="7"/>
        <v>642.76687500000003</v>
      </c>
      <c r="P122" s="45">
        <f t="shared" si="6"/>
        <v>741.30289167613648</v>
      </c>
    </row>
    <row r="123" spans="1:16" ht="12.75" customHeight="1" x14ac:dyDescent="0.25">
      <c r="C123" s="40" t="s">
        <v>587</v>
      </c>
      <c r="D123" s="43">
        <v>54285.7</v>
      </c>
      <c r="E123" s="43">
        <v>58719.8</v>
      </c>
      <c r="F123" s="43">
        <v>60512.5</v>
      </c>
      <c r="G123" s="43">
        <v>61522.5</v>
      </c>
      <c r="H123" s="89">
        <f t="shared" si="5"/>
        <v>58760.125</v>
      </c>
      <c r="I123" s="44">
        <f t="shared" si="7"/>
        <v>399.15955882352938</v>
      </c>
      <c r="J123" s="44">
        <f t="shared" si="7"/>
        <v>407.7763888888889</v>
      </c>
      <c r="K123" s="44">
        <f t="shared" si="7"/>
        <v>343.82102272727275</v>
      </c>
      <c r="L123" s="44">
        <f t="shared" si="7"/>
        <v>384.515625</v>
      </c>
      <c r="P123" s="45">
        <f t="shared" si="6"/>
        <v>499.73122981561943</v>
      </c>
    </row>
    <row r="124" spans="1:16" ht="12.75" customHeight="1" x14ac:dyDescent="0.25">
      <c r="C124" s="40" t="s">
        <v>588</v>
      </c>
      <c r="D124" s="43">
        <v>53253.3</v>
      </c>
      <c r="E124" s="43">
        <v>49457.7</v>
      </c>
      <c r="F124" s="43">
        <v>52645.7</v>
      </c>
      <c r="G124" s="43">
        <v>58256.2</v>
      </c>
      <c r="H124" s="89">
        <f t="shared" si="5"/>
        <v>53403.225000000006</v>
      </c>
      <c r="I124" s="44">
        <f t="shared" si="7"/>
        <v>391.56838235294117</v>
      </c>
      <c r="J124" s="44">
        <f t="shared" si="7"/>
        <v>343.45624999999995</v>
      </c>
      <c r="K124" s="44">
        <f t="shared" si="7"/>
        <v>299.12329545454543</v>
      </c>
      <c r="L124" s="44">
        <f t="shared" si="7"/>
        <v>364.10124999999999</v>
      </c>
      <c r="P124" s="45">
        <f t="shared" si="6"/>
        <v>455.13010737633692</v>
      </c>
    </row>
    <row r="125" spans="1:16" ht="12.75" customHeight="1" x14ac:dyDescent="0.25">
      <c r="A125" s="40" t="s">
        <v>589</v>
      </c>
      <c r="B125" s="40" t="s">
        <v>590</v>
      </c>
      <c r="C125" s="40" t="s">
        <v>591</v>
      </c>
      <c r="D125" s="43">
        <v>47404.6</v>
      </c>
      <c r="E125" s="43">
        <v>44670.8</v>
      </c>
      <c r="F125" s="43">
        <v>48844.4</v>
      </c>
      <c r="G125" s="43">
        <v>49464.800000000003</v>
      </c>
      <c r="H125" s="89">
        <f t="shared" si="5"/>
        <v>47596.149999999994</v>
      </c>
      <c r="I125" s="44">
        <f t="shared" si="7"/>
        <v>348.56323529411765</v>
      </c>
      <c r="J125" s="44">
        <f t="shared" si="7"/>
        <v>310.2138888888889</v>
      </c>
      <c r="K125" s="44">
        <f t="shared" si="7"/>
        <v>277.52500000000003</v>
      </c>
      <c r="L125" s="44">
        <f t="shared" si="7"/>
        <v>309.15500000000003</v>
      </c>
      <c r="P125" s="45">
        <f t="shared" si="6"/>
        <v>405.39629392156866</v>
      </c>
    </row>
    <row r="126" spans="1:16" ht="12.75" customHeight="1" x14ac:dyDescent="0.25">
      <c r="B126" s="40" t="s">
        <v>592</v>
      </c>
      <c r="C126" s="40" t="s">
        <v>593</v>
      </c>
      <c r="D126" s="43">
        <v>45676.1</v>
      </c>
      <c r="E126" s="43">
        <v>43356.800000000003</v>
      </c>
      <c r="F126" s="43">
        <v>46519.8</v>
      </c>
      <c r="G126" s="43">
        <v>46783.1</v>
      </c>
      <c r="H126" s="89">
        <f t="shared" si="5"/>
        <v>45583.950000000004</v>
      </c>
      <c r="I126" s="44">
        <f t="shared" si="7"/>
        <v>335.8536764705882</v>
      </c>
      <c r="J126" s="44">
        <f t="shared" si="7"/>
        <v>301.0888888888889</v>
      </c>
      <c r="K126" s="44">
        <f t="shared" si="7"/>
        <v>264.31704545454545</v>
      </c>
      <c r="L126" s="44">
        <f t="shared" si="7"/>
        <v>292.39437499999997</v>
      </c>
      <c r="P126" s="45">
        <f t="shared" si="6"/>
        <v>388.53437238246443</v>
      </c>
    </row>
    <row r="127" spans="1:16" ht="12.75" customHeight="1" x14ac:dyDescent="0.25">
      <c r="B127" s="40" t="s">
        <v>594</v>
      </c>
      <c r="C127" s="40" t="s">
        <v>595</v>
      </c>
      <c r="D127" s="43">
        <v>53716.2</v>
      </c>
      <c r="E127" s="43">
        <v>50319.6</v>
      </c>
      <c r="F127" s="43">
        <v>54198.5</v>
      </c>
      <c r="G127" s="43">
        <v>54413.3</v>
      </c>
      <c r="H127" s="89">
        <f t="shared" si="5"/>
        <v>53161.899999999994</v>
      </c>
      <c r="I127" s="44">
        <f t="shared" si="7"/>
        <v>394.97205882352938</v>
      </c>
      <c r="J127" s="44">
        <f t="shared" si="7"/>
        <v>349.44166666666666</v>
      </c>
      <c r="K127" s="44">
        <f t="shared" si="7"/>
        <v>307.94602272727275</v>
      </c>
      <c r="L127" s="44">
        <f t="shared" si="7"/>
        <v>340.083125</v>
      </c>
      <c r="P127" s="45">
        <f t="shared" si="6"/>
        <v>453.2401552322861</v>
      </c>
    </row>
    <row r="128" spans="1:16" ht="12.75" customHeight="1" x14ac:dyDescent="0.25">
      <c r="C128" s="40" t="s">
        <v>596</v>
      </c>
      <c r="D128" s="43">
        <v>81556.5</v>
      </c>
      <c r="E128" s="43">
        <v>63512.7</v>
      </c>
      <c r="F128" s="43">
        <v>64838.2</v>
      </c>
      <c r="G128" s="43">
        <v>78951.600000000006</v>
      </c>
      <c r="H128" s="89">
        <f t="shared" si="5"/>
        <v>72214.75</v>
      </c>
      <c r="I128" s="44">
        <f t="shared" si="7"/>
        <v>599.68014705882354</v>
      </c>
      <c r="J128" s="44">
        <f t="shared" si="7"/>
        <v>441.06041666666664</v>
      </c>
      <c r="K128" s="44">
        <f t="shared" si="7"/>
        <v>368.39886363636361</v>
      </c>
      <c r="L128" s="44">
        <f t="shared" si="7"/>
        <v>493.44750000000005</v>
      </c>
      <c r="P128" s="45">
        <f t="shared" si="6"/>
        <v>619.29204485628338</v>
      </c>
    </row>
    <row r="129" spans="1:16" ht="12.75" customHeight="1" x14ac:dyDescent="0.25">
      <c r="C129" s="40" t="s">
        <v>597</v>
      </c>
      <c r="D129" s="43">
        <v>44722.7</v>
      </c>
      <c r="E129" s="46">
        <v>48231</v>
      </c>
      <c r="F129" s="43">
        <v>50638.2</v>
      </c>
      <c r="G129" s="43">
        <v>50993.1</v>
      </c>
      <c r="H129" s="89">
        <f t="shared" si="5"/>
        <v>48646.25</v>
      </c>
      <c r="I129" s="44">
        <f t="shared" si="7"/>
        <v>328.84338235294115</v>
      </c>
      <c r="J129" s="44">
        <f t="shared" si="7"/>
        <v>334.9375</v>
      </c>
      <c r="K129" s="44">
        <f t="shared" si="7"/>
        <v>287.71704545454543</v>
      </c>
      <c r="L129" s="44">
        <f t="shared" si="7"/>
        <v>318.70687499999997</v>
      </c>
      <c r="P129" s="45">
        <f t="shared" si="6"/>
        <v>413.45166331383683</v>
      </c>
    </row>
    <row r="130" spans="1:16" ht="12.75" customHeight="1" x14ac:dyDescent="0.25">
      <c r="B130" s="40" t="s">
        <v>598</v>
      </c>
      <c r="C130" s="40" t="s">
        <v>599</v>
      </c>
      <c r="D130" s="43">
        <v>43674.5</v>
      </c>
      <c r="E130" s="43">
        <v>41590.400000000001</v>
      </c>
      <c r="F130" s="43">
        <v>43645.4</v>
      </c>
      <c r="G130" s="46">
        <v>47234</v>
      </c>
      <c r="H130" s="89">
        <f t="shared" si="5"/>
        <v>44036.074999999997</v>
      </c>
      <c r="I130" s="44">
        <f t="shared" si="7"/>
        <v>321.1360294117647</v>
      </c>
      <c r="J130" s="44">
        <f t="shared" si="7"/>
        <v>288.82222222222225</v>
      </c>
      <c r="K130" s="44">
        <f t="shared" si="7"/>
        <v>247.98522727272729</v>
      </c>
      <c r="L130" s="44">
        <f t="shared" si="7"/>
        <v>295.21249999999998</v>
      </c>
      <c r="P130" s="45">
        <f t="shared" si="6"/>
        <v>375.35227113413549</v>
      </c>
    </row>
    <row r="131" spans="1:16" ht="12.75" customHeight="1" x14ac:dyDescent="0.25">
      <c r="A131" s="40" t="s">
        <v>600</v>
      </c>
      <c r="B131" s="40" t="s">
        <v>601</v>
      </c>
      <c r="C131" s="40" t="s">
        <v>602</v>
      </c>
      <c r="D131" s="43">
        <v>52254.3</v>
      </c>
      <c r="E131" s="43">
        <v>54161.4</v>
      </c>
      <c r="F131" s="43">
        <v>58555.6</v>
      </c>
      <c r="G131" s="43">
        <v>52427.8</v>
      </c>
      <c r="H131" s="89">
        <f t="shared" si="5"/>
        <v>54349.775000000009</v>
      </c>
      <c r="I131" s="44">
        <f t="shared" si="7"/>
        <v>384.22279411764708</v>
      </c>
      <c r="J131" s="44">
        <f t="shared" si="7"/>
        <v>376.12083333333334</v>
      </c>
      <c r="K131" s="44">
        <f t="shared" si="7"/>
        <v>332.70227272727271</v>
      </c>
      <c r="L131" s="44">
        <f t="shared" si="7"/>
        <v>327.67375000000004</v>
      </c>
      <c r="P131" s="45">
        <f t="shared" si="6"/>
        <v>462.44424613302147</v>
      </c>
    </row>
    <row r="132" spans="1:16" ht="12.75" customHeight="1" x14ac:dyDescent="0.25">
      <c r="C132" s="40" t="s">
        <v>603</v>
      </c>
      <c r="D132" s="43">
        <v>53127.9</v>
      </c>
      <c r="E132" s="43">
        <v>56029.2</v>
      </c>
      <c r="F132" s="43">
        <v>62030.6</v>
      </c>
      <c r="G132" s="43">
        <v>62417.4</v>
      </c>
      <c r="H132" s="89">
        <f t="shared" si="5"/>
        <v>58401.275000000001</v>
      </c>
      <c r="I132" s="44">
        <f t="shared" si="7"/>
        <v>390.6463235294118</v>
      </c>
      <c r="J132" s="44">
        <f t="shared" si="7"/>
        <v>389.09166666666664</v>
      </c>
      <c r="K132" s="44">
        <f t="shared" si="7"/>
        <v>352.4465909090909</v>
      </c>
      <c r="L132" s="44">
        <f t="shared" si="7"/>
        <v>390.10874999999999</v>
      </c>
      <c r="P132" s="45">
        <f t="shared" si="6"/>
        <v>495.50647927473261</v>
      </c>
    </row>
    <row r="133" spans="1:16" ht="12.75" customHeight="1" x14ac:dyDescent="0.25">
      <c r="B133" s="40" t="s">
        <v>604</v>
      </c>
      <c r="C133" s="40" t="s">
        <v>605</v>
      </c>
      <c r="D133" s="43">
        <v>61725.9</v>
      </c>
      <c r="E133" s="43">
        <v>64371.5</v>
      </c>
      <c r="F133" s="43">
        <v>71294.100000000006</v>
      </c>
      <c r="G133" s="43">
        <v>71914.8</v>
      </c>
      <c r="H133" s="89">
        <f t="shared" si="5"/>
        <v>67326.574999999997</v>
      </c>
      <c r="I133" s="44">
        <f t="shared" si="7"/>
        <v>453.86691176470589</v>
      </c>
      <c r="J133" s="44">
        <f t="shared" si="7"/>
        <v>447.02430555555554</v>
      </c>
      <c r="K133" s="44">
        <f t="shared" si="7"/>
        <v>405.08011363636365</v>
      </c>
      <c r="L133" s="44">
        <f t="shared" si="7"/>
        <v>449.46750000000003</v>
      </c>
      <c r="P133" s="45">
        <f t="shared" si="6"/>
        <v>571.39533947638142</v>
      </c>
    </row>
    <row r="134" spans="1:16" ht="12.75" customHeight="1" x14ac:dyDescent="0.25">
      <c r="C134" s="40" t="s">
        <v>606</v>
      </c>
      <c r="D134" s="43">
        <v>72516.800000000003</v>
      </c>
      <c r="E134" s="43">
        <v>86988.2</v>
      </c>
      <c r="F134" s="43">
        <v>95221.8</v>
      </c>
      <c r="G134" s="43">
        <v>92619.6</v>
      </c>
      <c r="H134" s="89">
        <f t="shared" si="5"/>
        <v>86836.6</v>
      </c>
      <c r="I134" s="44">
        <f t="shared" si="7"/>
        <v>533.21176470588239</v>
      </c>
      <c r="J134" s="44">
        <f t="shared" si="7"/>
        <v>604.08472222222224</v>
      </c>
      <c r="K134" s="44">
        <f t="shared" si="7"/>
        <v>541.03295454545457</v>
      </c>
      <c r="L134" s="44">
        <f t="shared" si="7"/>
        <v>578.87250000000006</v>
      </c>
      <c r="P134" s="45">
        <f t="shared" si="6"/>
        <v>734.71923194964347</v>
      </c>
    </row>
    <row r="135" spans="1:16" ht="12.75" customHeight="1" x14ac:dyDescent="0.25">
      <c r="C135" s="40" t="s">
        <v>607</v>
      </c>
      <c r="D135" s="43">
        <v>81335.899999999994</v>
      </c>
      <c r="E135" s="43">
        <v>81382.899999999994</v>
      </c>
      <c r="F135" s="43">
        <v>94045.1</v>
      </c>
      <c r="G135" s="43">
        <v>94849.8</v>
      </c>
      <c r="H135" s="89">
        <f t="shared" ref="H135:H198" si="8">AVERAGE(D135:G135)</f>
        <v>87903.425000000003</v>
      </c>
      <c r="I135" s="44">
        <f t="shared" si="7"/>
        <v>598.05808823529412</v>
      </c>
      <c r="J135" s="44">
        <f t="shared" si="7"/>
        <v>565.15902777777774</v>
      </c>
      <c r="K135" s="44">
        <f t="shared" si="7"/>
        <v>534.34715909090914</v>
      </c>
      <c r="L135" s="44">
        <f t="shared" si="7"/>
        <v>592.81124999999997</v>
      </c>
      <c r="P135" s="45">
        <f t="shared" ref="P135:P198" si="9">AVERAGE(I135:L135)*1.302</f>
        <v>745.51723342134585</v>
      </c>
    </row>
    <row r="136" spans="1:16" ht="12.75" customHeight="1" x14ac:dyDescent="0.25">
      <c r="B136" s="40" t="s">
        <v>608</v>
      </c>
      <c r="C136" s="40" t="s">
        <v>609</v>
      </c>
      <c r="D136" s="43">
        <v>66740.600000000006</v>
      </c>
      <c r="E136" s="43">
        <v>68951.199999999997</v>
      </c>
      <c r="F136" s="43">
        <v>75608.399999999994</v>
      </c>
      <c r="G136" s="43">
        <v>74330.100000000006</v>
      </c>
      <c r="H136" s="89">
        <f t="shared" si="8"/>
        <v>71407.574999999997</v>
      </c>
      <c r="I136" s="44">
        <f t="shared" si="7"/>
        <v>490.73970588235301</v>
      </c>
      <c r="J136" s="44">
        <f t="shared" si="7"/>
        <v>478.82777777777778</v>
      </c>
      <c r="K136" s="44">
        <f t="shared" si="7"/>
        <v>429.59318181818179</v>
      </c>
      <c r="L136" s="44">
        <f t="shared" si="7"/>
        <v>464.56312500000001</v>
      </c>
      <c r="P136" s="45">
        <f t="shared" si="9"/>
        <v>606.64209380069087</v>
      </c>
    </row>
    <row r="137" spans="1:16" ht="12.75" customHeight="1" x14ac:dyDescent="0.25">
      <c r="C137" s="40" t="s">
        <v>610</v>
      </c>
      <c r="D137" s="43">
        <v>44686.400000000001</v>
      </c>
      <c r="E137" s="43">
        <v>45293.1</v>
      </c>
      <c r="F137" s="46">
        <v>49225</v>
      </c>
      <c r="G137" s="43">
        <v>49822.7</v>
      </c>
      <c r="H137" s="89">
        <f t="shared" si="8"/>
        <v>47256.800000000003</v>
      </c>
      <c r="I137" s="44">
        <f t="shared" si="7"/>
        <v>328.57647058823528</v>
      </c>
      <c r="J137" s="44">
        <f t="shared" si="7"/>
        <v>314.53541666666666</v>
      </c>
      <c r="K137" s="44">
        <f t="shared" si="7"/>
        <v>279.6875</v>
      </c>
      <c r="L137" s="44">
        <f t="shared" si="7"/>
        <v>311.39187499999997</v>
      </c>
      <c r="P137" s="45">
        <f t="shared" si="9"/>
        <v>401.72925586397059</v>
      </c>
    </row>
    <row r="138" spans="1:16" ht="12.75" customHeight="1" x14ac:dyDescent="0.25">
      <c r="C138" s="40" t="s">
        <v>611</v>
      </c>
      <c r="D138" s="43">
        <v>28579.1</v>
      </c>
      <c r="E138" s="43">
        <v>29079.200000000001</v>
      </c>
      <c r="F138" s="43">
        <v>32605.7</v>
      </c>
      <c r="G138" s="43">
        <v>35137.4</v>
      </c>
      <c r="H138" s="89">
        <f t="shared" si="8"/>
        <v>31350.35</v>
      </c>
      <c r="I138" s="44">
        <f t="shared" si="7"/>
        <v>210.14044117647057</v>
      </c>
      <c r="J138" s="44">
        <f t="shared" si="7"/>
        <v>201.9388888888889</v>
      </c>
      <c r="K138" s="44">
        <f t="shared" si="7"/>
        <v>185.25965909090908</v>
      </c>
      <c r="L138" s="44">
        <f t="shared" si="7"/>
        <v>219.60875000000001</v>
      </c>
      <c r="P138" s="45">
        <f t="shared" si="9"/>
        <v>265.91648909536542</v>
      </c>
    </row>
    <row r="139" spans="1:16" ht="12.75" customHeight="1" x14ac:dyDescent="0.25">
      <c r="C139" s="40" t="s">
        <v>612</v>
      </c>
      <c r="D139" s="43">
        <v>60530.8</v>
      </c>
      <c r="E139" s="43">
        <v>62051.3</v>
      </c>
      <c r="F139" s="43">
        <v>70650.100000000006</v>
      </c>
      <c r="G139" s="43">
        <v>69881.600000000006</v>
      </c>
      <c r="H139" s="89">
        <f t="shared" si="8"/>
        <v>65778.450000000012</v>
      </c>
      <c r="I139" s="44">
        <f t="shared" si="7"/>
        <v>445.07941176470592</v>
      </c>
      <c r="J139" s="44">
        <f t="shared" si="7"/>
        <v>430.91180555555559</v>
      </c>
      <c r="K139" s="44">
        <f t="shared" si="7"/>
        <v>401.42102272727277</v>
      </c>
      <c r="L139" s="44">
        <f t="shared" si="7"/>
        <v>436.76000000000005</v>
      </c>
      <c r="P139" s="45">
        <f t="shared" si="9"/>
        <v>557.96306413547245</v>
      </c>
    </row>
    <row r="140" spans="1:16" ht="12.75" customHeight="1" x14ac:dyDescent="0.25">
      <c r="A140" s="40" t="s">
        <v>613</v>
      </c>
      <c r="B140" s="40" t="s">
        <v>614</v>
      </c>
      <c r="C140" s="40" t="s">
        <v>615</v>
      </c>
      <c r="D140" s="43">
        <v>67717.899999999994</v>
      </c>
      <c r="E140" s="43">
        <v>74117.2</v>
      </c>
      <c r="F140" s="43">
        <v>75155.899999999994</v>
      </c>
      <c r="G140" s="43">
        <v>84399.2</v>
      </c>
      <c r="H140" s="89">
        <f t="shared" si="8"/>
        <v>75347.549999999988</v>
      </c>
      <c r="I140" s="44">
        <f t="shared" si="7"/>
        <v>497.9257352941176</v>
      </c>
      <c r="J140" s="44">
        <f t="shared" si="7"/>
        <v>514.70277777777778</v>
      </c>
      <c r="K140" s="44">
        <f t="shared" si="7"/>
        <v>427.02215909090904</v>
      </c>
      <c r="L140" s="44">
        <f t="shared" si="7"/>
        <v>527.495</v>
      </c>
      <c r="P140" s="45">
        <f t="shared" si="9"/>
        <v>640.30591628899299</v>
      </c>
    </row>
    <row r="141" spans="1:16" ht="12.75" customHeight="1" x14ac:dyDescent="0.25">
      <c r="C141" s="40" t="s">
        <v>616</v>
      </c>
      <c r="D141" s="43">
        <v>44641.8</v>
      </c>
      <c r="E141" s="43">
        <v>44852.3</v>
      </c>
      <c r="F141" s="43">
        <v>47690.3</v>
      </c>
      <c r="G141" s="43">
        <v>52727.3</v>
      </c>
      <c r="H141" s="89">
        <f t="shared" si="8"/>
        <v>47477.925000000003</v>
      </c>
      <c r="I141" s="44">
        <f t="shared" si="7"/>
        <v>328.24852941176471</v>
      </c>
      <c r="J141" s="44">
        <f t="shared" si="7"/>
        <v>311.47430555555559</v>
      </c>
      <c r="K141" s="44">
        <f t="shared" si="7"/>
        <v>270.96761363636364</v>
      </c>
      <c r="L141" s="44">
        <f t="shared" si="7"/>
        <v>329.54562500000003</v>
      </c>
      <c r="P141" s="45">
        <f t="shared" si="9"/>
        <v>403.69684195799914</v>
      </c>
    </row>
    <row r="142" spans="1:16" ht="12.75" customHeight="1" x14ac:dyDescent="0.25">
      <c r="C142" s="40" t="s">
        <v>617</v>
      </c>
      <c r="D142" s="43">
        <v>44879.9</v>
      </c>
      <c r="E142" s="43">
        <v>46873.1</v>
      </c>
      <c r="F142" s="43">
        <v>50296.800000000003</v>
      </c>
      <c r="G142" s="43">
        <v>51184.1</v>
      </c>
      <c r="H142" s="89">
        <f t="shared" si="8"/>
        <v>48308.474999999999</v>
      </c>
      <c r="I142" s="44">
        <f t="shared" si="7"/>
        <v>329.99926470588235</v>
      </c>
      <c r="J142" s="44">
        <f t="shared" si="7"/>
        <v>325.50763888888889</v>
      </c>
      <c r="K142" s="44">
        <f t="shared" si="7"/>
        <v>285.77727272727276</v>
      </c>
      <c r="L142" s="44">
        <f t="shared" si="7"/>
        <v>319.90062499999999</v>
      </c>
      <c r="P142" s="45">
        <f t="shared" si="9"/>
        <v>410.51565283032534</v>
      </c>
    </row>
    <row r="143" spans="1:16" ht="12.75" customHeight="1" x14ac:dyDescent="0.25">
      <c r="C143" s="40" t="s">
        <v>618</v>
      </c>
      <c r="D143" s="43">
        <v>40916.1</v>
      </c>
      <c r="E143" s="43">
        <v>37665.9</v>
      </c>
      <c r="F143" s="43">
        <v>42711.6</v>
      </c>
      <c r="G143" s="46">
        <v>54211</v>
      </c>
      <c r="H143" s="89">
        <f t="shared" si="8"/>
        <v>43876.15</v>
      </c>
      <c r="I143" s="44">
        <f t="shared" si="7"/>
        <v>300.8536764705882</v>
      </c>
      <c r="J143" s="44">
        <f t="shared" si="7"/>
        <v>261.56875000000002</v>
      </c>
      <c r="K143" s="44">
        <f t="shared" si="7"/>
        <v>242.67954545454543</v>
      </c>
      <c r="L143" s="44">
        <f t="shared" si="7"/>
        <v>338.81875000000002</v>
      </c>
      <c r="P143" s="45">
        <f t="shared" si="9"/>
        <v>372.34619498663102</v>
      </c>
    </row>
    <row r="144" spans="1:16" ht="12.75" customHeight="1" x14ac:dyDescent="0.25">
      <c r="B144" s="40" t="s">
        <v>619</v>
      </c>
      <c r="C144" s="40" t="s">
        <v>620</v>
      </c>
      <c r="D144" s="43">
        <v>53060.4</v>
      </c>
      <c r="E144" s="43">
        <v>58432.3</v>
      </c>
      <c r="F144" s="43">
        <v>76159.3</v>
      </c>
      <c r="G144" s="43">
        <v>91181.3</v>
      </c>
      <c r="H144" s="89">
        <f t="shared" si="8"/>
        <v>69708.324999999997</v>
      </c>
      <c r="I144" s="44">
        <f t="shared" si="7"/>
        <v>390.15000000000003</v>
      </c>
      <c r="J144" s="44">
        <f t="shared" si="7"/>
        <v>405.77986111111113</v>
      </c>
      <c r="K144" s="44">
        <f t="shared" si="7"/>
        <v>432.72329545454545</v>
      </c>
      <c r="L144" s="44">
        <f t="shared" si="7"/>
        <v>569.88312500000006</v>
      </c>
      <c r="P144" s="45">
        <f t="shared" si="9"/>
        <v>585.42355964962132</v>
      </c>
    </row>
    <row r="145" spans="2:16" ht="12.75" customHeight="1" x14ac:dyDescent="0.25">
      <c r="C145" s="40" t="s">
        <v>621</v>
      </c>
      <c r="D145" s="43">
        <v>55511.5</v>
      </c>
      <c r="E145" s="46">
        <v>58906</v>
      </c>
      <c r="F145" s="43">
        <v>62450.6</v>
      </c>
      <c r="G145" s="43">
        <v>80024.2</v>
      </c>
      <c r="H145" s="89">
        <f t="shared" si="8"/>
        <v>64223.074999999997</v>
      </c>
      <c r="I145" s="44">
        <f t="shared" si="7"/>
        <v>408.17279411764707</v>
      </c>
      <c r="J145" s="44">
        <f t="shared" si="7"/>
        <v>409.06944444444446</v>
      </c>
      <c r="K145" s="44">
        <f t="shared" si="7"/>
        <v>354.83295454545453</v>
      </c>
      <c r="L145" s="44">
        <f t="shared" si="7"/>
        <v>500.15125</v>
      </c>
      <c r="P145" s="45">
        <f t="shared" si="9"/>
        <v>544.3097072315062</v>
      </c>
    </row>
    <row r="146" spans="2:16" ht="12.75" customHeight="1" x14ac:dyDescent="0.25">
      <c r="C146" s="40" t="s">
        <v>622</v>
      </c>
      <c r="D146" s="46">
        <v>54959</v>
      </c>
      <c r="E146" s="43">
        <v>61562.7</v>
      </c>
      <c r="F146" s="43">
        <v>63143.6</v>
      </c>
      <c r="G146" s="43">
        <v>61027.199999999997</v>
      </c>
      <c r="H146" s="89">
        <f t="shared" si="8"/>
        <v>60173.125</v>
      </c>
      <c r="I146" s="44">
        <f t="shared" si="7"/>
        <v>404.11029411764707</v>
      </c>
      <c r="J146" s="44">
        <f t="shared" si="7"/>
        <v>427.51874999999995</v>
      </c>
      <c r="K146" s="44">
        <f t="shared" si="7"/>
        <v>358.77045454545453</v>
      </c>
      <c r="L146" s="44">
        <f t="shared" si="7"/>
        <v>381.41999999999996</v>
      </c>
      <c r="P146" s="45">
        <f t="shared" si="9"/>
        <v>511.62724681483957</v>
      </c>
    </row>
    <row r="147" spans="2:16" ht="12.75" customHeight="1" x14ac:dyDescent="0.25">
      <c r="C147" s="40" t="s">
        <v>623</v>
      </c>
      <c r="D147" s="43">
        <v>72891.199999999997</v>
      </c>
      <c r="E147" s="43">
        <v>80022.3</v>
      </c>
      <c r="F147" s="43">
        <v>96491.7</v>
      </c>
      <c r="G147" s="43">
        <v>83166.3</v>
      </c>
      <c r="H147" s="89">
        <f t="shared" si="8"/>
        <v>83142.875</v>
      </c>
      <c r="I147" s="44">
        <f t="shared" si="7"/>
        <v>535.96470588235297</v>
      </c>
      <c r="J147" s="44">
        <f t="shared" si="7"/>
        <v>555.71041666666667</v>
      </c>
      <c r="K147" s="44">
        <f t="shared" si="7"/>
        <v>548.24829545454543</v>
      </c>
      <c r="L147" s="44">
        <f t="shared" si="7"/>
        <v>519.78937500000006</v>
      </c>
      <c r="P147" s="45">
        <f t="shared" si="9"/>
        <v>702.98651412266042</v>
      </c>
    </row>
    <row r="148" spans="2:16" ht="12.75" customHeight="1" x14ac:dyDescent="0.25">
      <c r="C148" s="40" t="s">
        <v>624</v>
      </c>
      <c r="D148" s="43">
        <v>106100.6</v>
      </c>
      <c r="E148" s="43">
        <v>126001.7</v>
      </c>
      <c r="F148" s="43">
        <v>107443.5</v>
      </c>
      <c r="G148" s="43">
        <v>134563.1</v>
      </c>
      <c r="H148" s="89">
        <f t="shared" si="8"/>
        <v>118527.22500000001</v>
      </c>
      <c r="I148" s="44">
        <f t="shared" si="7"/>
        <v>780.15147058823538</v>
      </c>
      <c r="J148" s="44">
        <f t="shared" si="7"/>
        <v>875.0118055555555</v>
      </c>
      <c r="K148" s="44">
        <f t="shared" si="7"/>
        <v>610.47443181818187</v>
      </c>
      <c r="L148" s="44">
        <f t="shared" si="7"/>
        <v>841.01937500000008</v>
      </c>
      <c r="P148" s="45">
        <f t="shared" si="9"/>
        <v>1011.2168805041223</v>
      </c>
    </row>
    <row r="149" spans="2:16" ht="12.75" customHeight="1" x14ac:dyDescent="0.25">
      <c r="C149" s="40" t="s">
        <v>625</v>
      </c>
      <c r="D149" s="43">
        <v>79203.100000000006</v>
      </c>
      <c r="E149" s="43">
        <v>80789.5</v>
      </c>
      <c r="F149" s="43">
        <v>90994.1</v>
      </c>
      <c r="G149" s="43">
        <v>97600.8</v>
      </c>
      <c r="H149" s="89">
        <f t="shared" si="8"/>
        <v>87146.875</v>
      </c>
      <c r="I149" s="44">
        <f t="shared" si="7"/>
        <v>582.3757352941177</v>
      </c>
      <c r="J149" s="44">
        <f t="shared" si="7"/>
        <v>561.03819444444446</v>
      </c>
      <c r="K149" s="44">
        <f t="shared" si="7"/>
        <v>517.01193181818189</v>
      </c>
      <c r="L149" s="44">
        <f t="shared" si="7"/>
        <v>610.005</v>
      </c>
      <c r="P149" s="45">
        <f t="shared" si="9"/>
        <v>739.0252454367203</v>
      </c>
    </row>
    <row r="150" spans="2:16" ht="12.75" customHeight="1" x14ac:dyDescent="0.25">
      <c r="C150" s="40" t="s">
        <v>626</v>
      </c>
      <c r="D150" s="43">
        <v>54235.6</v>
      </c>
      <c r="E150" s="43">
        <v>73848.100000000006</v>
      </c>
      <c r="F150" s="43">
        <v>88948.2</v>
      </c>
      <c r="G150" s="43">
        <v>74319.5</v>
      </c>
      <c r="H150" s="89">
        <f t="shared" si="8"/>
        <v>72837.850000000006</v>
      </c>
      <c r="I150" s="44">
        <f t="shared" ref="I150:L195" si="10">D150/I$5/8</f>
        <v>398.7911764705882</v>
      </c>
      <c r="J150" s="44">
        <f t="shared" si="10"/>
        <v>512.83402777777781</v>
      </c>
      <c r="K150" s="44">
        <f t="shared" si="10"/>
        <v>505.38749999999999</v>
      </c>
      <c r="L150" s="44">
        <f t="shared" si="10"/>
        <v>464.49687499999999</v>
      </c>
      <c r="P150" s="45">
        <f t="shared" si="9"/>
        <v>612.43136804534311</v>
      </c>
    </row>
    <row r="151" spans="2:16" ht="12.75" customHeight="1" x14ac:dyDescent="0.25">
      <c r="C151" s="40" t="s">
        <v>627</v>
      </c>
      <c r="D151" s="43">
        <v>58264.7</v>
      </c>
      <c r="E151" s="43">
        <v>61434.5</v>
      </c>
      <c r="F151" s="43">
        <v>75406.8</v>
      </c>
      <c r="G151" s="43">
        <v>89041.600000000006</v>
      </c>
      <c r="H151" s="89">
        <f t="shared" si="8"/>
        <v>71036.899999999994</v>
      </c>
      <c r="I151" s="44">
        <f t="shared" si="10"/>
        <v>428.41691176470584</v>
      </c>
      <c r="J151" s="44">
        <f t="shared" si="10"/>
        <v>426.62847222222223</v>
      </c>
      <c r="K151" s="44">
        <f t="shared" si="10"/>
        <v>428.44772727272726</v>
      </c>
      <c r="L151" s="44">
        <f t="shared" si="10"/>
        <v>556.51</v>
      </c>
      <c r="P151" s="45">
        <f t="shared" si="9"/>
        <v>598.92101271501781</v>
      </c>
    </row>
    <row r="152" spans="2:16" ht="12.75" customHeight="1" x14ac:dyDescent="0.25">
      <c r="B152" s="40" t="s">
        <v>628</v>
      </c>
      <c r="C152" s="40" t="s">
        <v>629</v>
      </c>
      <c r="D152" s="43">
        <v>45172.6</v>
      </c>
      <c r="E152" s="43">
        <v>45470.2</v>
      </c>
      <c r="F152" s="43">
        <v>47981.3</v>
      </c>
      <c r="G152" s="43">
        <v>44703.4</v>
      </c>
      <c r="H152" s="89">
        <f t="shared" si="8"/>
        <v>45831.874999999993</v>
      </c>
      <c r="I152" s="44">
        <f t="shared" si="10"/>
        <v>332.15147058823527</v>
      </c>
      <c r="J152" s="44">
        <f t="shared" si="10"/>
        <v>315.76527777777778</v>
      </c>
      <c r="K152" s="44">
        <f t="shared" si="10"/>
        <v>272.62102272727276</v>
      </c>
      <c r="L152" s="44">
        <f t="shared" si="10"/>
        <v>279.39625000000001</v>
      </c>
      <c r="P152" s="45">
        <f t="shared" si="9"/>
        <v>390.57852386586455</v>
      </c>
    </row>
    <row r="153" spans="2:16" ht="12.75" customHeight="1" x14ac:dyDescent="0.25">
      <c r="C153" s="40" t="s">
        <v>630</v>
      </c>
      <c r="D153" s="43">
        <v>41739.699999999997</v>
      </c>
      <c r="E153" s="43">
        <v>34356.9</v>
      </c>
      <c r="F153" s="43">
        <v>38308.5</v>
      </c>
      <c r="G153" s="43">
        <v>40000.1</v>
      </c>
      <c r="H153" s="89">
        <f t="shared" si="8"/>
        <v>38601.300000000003</v>
      </c>
      <c r="I153" s="44">
        <f t="shared" si="10"/>
        <v>306.90955882352938</v>
      </c>
      <c r="J153" s="44">
        <f t="shared" si="10"/>
        <v>238.58958333333334</v>
      </c>
      <c r="K153" s="44">
        <f t="shared" si="10"/>
        <v>217.66193181818181</v>
      </c>
      <c r="L153" s="44">
        <f t="shared" si="10"/>
        <v>250.00062499999999</v>
      </c>
      <c r="P153" s="45">
        <f t="shared" si="9"/>
        <v>329.78413301637698</v>
      </c>
    </row>
    <row r="154" spans="2:16" ht="12.75" customHeight="1" x14ac:dyDescent="0.25">
      <c r="C154" s="40" t="s">
        <v>631</v>
      </c>
      <c r="D154" s="43">
        <v>48562.9</v>
      </c>
      <c r="E154" s="43">
        <v>45458.400000000001</v>
      </c>
      <c r="F154" s="43">
        <v>48769.2</v>
      </c>
      <c r="G154" s="43">
        <v>48548.800000000003</v>
      </c>
      <c r="H154" s="89">
        <f t="shared" si="8"/>
        <v>47834.824999999997</v>
      </c>
      <c r="I154" s="44">
        <f t="shared" si="10"/>
        <v>357.08014705882351</v>
      </c>
      <c r="J154" s="44">
        <f t="shared" si="10"/>
        <v>315.68333333333334</v>
      </c>
      <c r="K154" s="44">
        <f t="shared" si="10"/>
        <v>277.09772727272724</v>
      </c>
      <c r="L154" s="44">
        <f t="shared" si="10"/>
        <v>303.43</v>
      </c>
      <c r="P154" s="45">
        <f t="shared" si="9"/>
        <v>407.94628809491985</v>
      </c>
    </row>
    <row r="155" spans="2:16" ht="12.75" customHeight="1" x14ac:dyDescent="0.25">
      <c r="C155" s="40" t="s">
        <v>632</v>
      </c>
      <c r="D155" s="43">
        <v>67282.3</v>
      </c>
      <c r="E155" s="43">
        <v>52260.7</v>
      </c>
      <c r="F155" s="43">
        <v>63728.7</v>
      </c>
      <c r="G155" s="43">
        <v>53314.7</v>
      </c>
      <c r="H155" s="89">
        <f t="shared" si="8"/>
        <v>59146.600000000006</v>
      </c>
      <c r="I155" s="44">
        <f t="shared" si="10"/>
        <v>494.72279411764708</v>
      </c>
      <c r="J155" s="44">
        <f t="shared" si="10"/>
        <v>362.92152777777778</v>
      </c>
      <c r="K155" s="44">
        <f t="shared" si="10"/>
        <v>362.09488636363636</v>
      </c>
      <c r="L155" s="44">
        <f t="shared" si="10"/>
        <v>333.21687499999996</v>
      </c>
      <c r="P155" s="45">
        <f t="shared" si="9"/>
        <v>505.48720510082438</v>
      </c>
    </row>
    <row r="156" spans="2:16" ht="12.75" customHeight="1" x14ac:dyDescent="0.25">
      <c r="C156" s="40" t="s">
        <v>633</v>
      </c>
      <c r="D156" s="43">
        <v>58803.8</v>
      </c>
      <c r="E156" s="43">
        <v>46752.1</v>
      </c>
      <c r="F156" s="43">
        <v>48134.400000000001</v>
      </c>
      <c r="G156" s="46">
        <v>70018</v>
      </c>
      <c r="H156" s="89">
        <f t="shared" si="8"/>
        <v>55927.074999999997</v>
      </c>
      <c r="I156" s="44">
        <f t="shared" si="10"/>
        <v>432.38088235294117</v>
      </c>
      <c r="J156" s="44">
        <f t="shared" si="10"/>
        <v>324.66736111111112</v>
      </c>
      <c r="K156" s="44">
        <f t="shared" si="10"/>
        <v>273.4909090909091</v>
      </c>
      <c r="L156" s="44">
        <f t="shared" si="10"/>
        <v>437.61250000000001</v>
      </c>
      <c r="P156" s="45">
        <f t="shared" si="9"/>
        <v>477.88336290663995</v>
      </c>
    </row>
    <row r="157" spans="2:16" ht="12.75" customHeight="1" x14ac:dyDescent="0.25">
      <c r="C157" s="40" t="s">
        <v>634</v>
      </c>
      <c r="D157" s="43">
        <v>32669.3</v>
      </c>
      <c r="E157" s="43">
        <v>30056.1</v>
      </c>
      <c r="F157" s="43">
        <v>31217.1</v>
      </c>
      <c r="G157" s="43">
        <v>34718.9</v>
      </c>
      <c r="H157" s="89">
        <f t="shared" si="8"/>
        <v>32165.35</v>
      </c>
      <c r="I157" s="44">
        <f t="shared" si="10"/>
        <v>240.21544117647059</v>
      </c>
      <c r="J157" s="44">
        <f t="shared" si="10"/>
        <v>208.72291666666666</v>
      </c>
      <c r="K157" s="44">
        <f t="shared" si="10"/>
        <v>177.36988636363637</v>
      </c>
      <c r="L157" s="44">
        <f t="shared" si="10"/>
        <v>216.99312500000002</v>
      </c>
      <c r="P157" s="45">
        <f t="shared" si="9"/>
        <v>274.49459567680481</v>
      </c>
    </row>
    <row r="158" spans="2:16" ht="12.75" customHeight="1" x14ac:dyDescent="0.25">
      <c r="C158" s="40" t="s">
        <v>635</v>
      </c>
      <c r="D158" s="43">
        <v>53799.9</v>
      </c>
      <c r="E158" s="46">
        <v>52574</v>
      </c>
      <c r="F158" s="43">
        <v>60769.4</v>
      </c>
      <c r="G158" s="43">
        <v>57464.9</v>
      </c>
      <c r="H158" s="89">
        <f t="shared" si="8"/>
        <v>56152.049999999996</v>
      </c>
      <c r="I158" s="44">
        <f t="shared" si="10"/>
        <v>395.58750000000003</v>
      </c>
      <c r="J158" s="44">
        <f t="shared" si="10"/>
        <v>365.09722222222223</v>
      </c>
      <c r="K158" s="44">
        <f t="shared" si="10"/>
        <v>345.28068181818185</v>
      </c>
      <c r="L158" s="44">
        <f t="shared" si="10"/>
        <v>359.15562499999999</v>
      </c>
      <c r="P158" s="45">
        <f t="shared" si="9"/>
        <v>476.89689495265156</v>
      </c>
    </row>
    <row r="159" spans="2:16" ht="12.75" customHeight="1" x14ac:dyDescent="0.25">
      <c r="C159" s="40" t="s">
        <v>636</v>
      </c>
      <c r="D159" s="43">
        <v>45661.8</v>
      </c>
      <c r="E159" s="43">
        <v>49598.3</v>
      </c>
      <c r="F159" s="43">
        <v>52560.2</v>
      </c>
      <c r="G159" s="43">
        <v>52287.5</v>
      </c>
      <c r="H159" s="89">
        <f t="shared" si="8"/>
        <v>50026.95</v>
      </c>
      <c r="I159" s="44">
        <f t="shared" si="10"/>
        <v>335.74852941176471</v>
      </c>
      <c r="J159" s="44">
        <f t="shared" si="10"/>
        <v>344.4326388888889</v>
      </c>
      <c r="K159" s="44">
        <f t="shared" si="10"/>
        <v>298.63749999999999</v>
      </c>
      <c r="L159" s="44">
        <f t="shared" si="10"/>
        <v>326.796875</v>
      </c>
      <c r="P159" s="45">
        <f t="shared" si="9"/>
        <v>424.97785934436274</v>
      </c>
    </row>
    <row r="160" spans="2:16" ht="12.75" customHeight="1" x14ac:dyDescent="0.25">
      <c r="C160" s="40" t="s">
        <v>637</v>
      </c>
      <c r="D160" s="43">
        <v>69117.3</v>
      </c>
      <c r="E160" s="43">
        <v>61139.6</v>
      </c>
      <c r="F160" s="43">
        <v>72908.3</v>
      </c>
      <c r="G160" s="43">
        <v>68384.800000000003</v>
      </c>
      <c r="H160" s="89">
        <f t="shared" si="8"/>
        <v>67887.5</v>
      </c>
      <c r="I160" s="44">
        <f t="shared" si="10"/>
        <v>508.21544117647062</v>
      </c>
      <c r="J160" s="44">
        <f t="shared" si="10"/>
        <v>424.58055555555552</v>
      </c>
      <c r="K160" s="44">
        <f t="shared" si="10"/>
        <v>414.25170454545457</v>
      </c>
      <c r="L160" s="44">
        <f t="shared" si="10"/>
        <v>427.40500000000003</v>
      </c>
      <c r="P160" s="45">
        <f t="shared" si="9"/>
        <v>577.58435426582002</v>
      </c>
    </row>
    <row r="161" spans="1:16" ht="12.75" customHeight="1" x14ac:dyDescent="0.25">
      <c r="A161" s="40" t="s">
        <v>638</v>
      </c>
      <c r="B161" s="40" t="s">
        <v>639</v>
      </c>
      <c r="C161" s="40" t="s">
        <v>640</v>
      </c>
      <c r="D161" s="43">
        <v>84207.2</v>
      </c>
      <c r="E161" s="43">
        <v>76195.600000000006</v>
      </c>
      <c r="F161" s="43">
        <v>78473.8</v>
      </c>
      <c r="G161" s="46">
        <v>73310</v>
      </c>
      <c r="H161" s="89">
        <f t="shared" si="8"/>
        <v>78046.649999999994</v>
      </c>
      <c r="I161" s="44">
        <f t="shared" si="10"/>
        <v>619.17058823529408</v>
      </c>
      <c r="J161" s="44">
        <f t="shared" si="10"/>
        <v>529.13611111111118</v>
      </c>
      <c r="K161" s="44">
        <f t="shared" si="10"/>
        <v>445.87386363636364</v>
      </c>
      <c r="L161" s="44">
        <f t="shared" si="10"/>
        <v>458.1875</v>
      </c>
      <c r="P161" s="45">
        <f t="shared" si="9"/>
        <v>668.04580450089134</v>
      </c>
    </row>
    <row r="162" spans="1:16" ht="12.75" customHeight="1" x14ac:dyDescent="0.25">
      <c r="C162" s="40" t="s">
        <v>641</v>
      </c>
      <c r="D162" s="43">
        <v>89604.9</v>
      </c>
      <c r="E162" s="43">
        <v>89467.1</v>
      </c>
      <c r="F162" s="43">
        <v>88535.6</v>
      </c>
      <c r="G162" s="46">
        <v>97845</v>
      </c>
      <c r="H162" s="89">
        <f t="shared" si="8"/>
        <v>91363.15</v>
      </c>
      <c r="I162" s="44">
        <f t="shared" si="10"/>
        <v>658.85955882352937</v>
      </c>
      <c r="J162" s="44">
        <f t="shared" si="10"/>
        <v>621.29930555555563</v>
      </c>
      <c r="K162" s="44">
        <f t="shared" si="10"/>
        <v>503.04318181818184</v>
      </c>
      <c r="L162" s="44">
        <f t="shared" si="10"/>
        <v>611.53125</v>
      </c>
      <c r="P162" s="45">
        <f t="shared" si="9"/>
        <v>779.48568791221044</v>
      </c>
    </row>
    <row r="163" spans="1:16" ht="12.75" customHeight="1" x14ac:dyDescent="0.25">
      <c r="C163" s="40" t="s">
        <v>642</v>
      </c>
      <c r="D163" s="43">
        <v>59234.1</v>
      </c>
      <c r="E163" s="43">
        <v>56505.2</v>
      </c>
      <c r="F163" s="43">
        <v>60958.5</v>
      </c>
      <c r="G163" s="43">
        <v>60428.5</v>
      </c>
      <c r="H163" s="89">
        <f t="shared" si="8"/>
        <v>59281.574999999997</v>
      </c>
      <c r="I163" s="44">
        <f t="shared" si="10"/>
        <v>435.54485294117649</v>
      </c>
      <c r="J163" s="44">
        <f t="shared" si="10"/>
        <v>392.39722222222218</v>
      </c>
      <c r="K163" s="44">
        <f t="shared" si="10"/>
        <v>346.35511363636363</v>
      </c>
      <c r="L163" s="44">
        <f t="shared" si="10"/>
        <v>377.67812500000002</v>
      </c>
      <c r="P163" s="45">
        <f t="shared" si="9"/>
        <v>505.16796464182261</v>
      </c>
    </row>
    <row r="164" spans="1:16" ht="12.75" customHeight="1" x14ac:dyDescent="0.25">
      <c r="C164" s="40" t="s">
        <v>643</v>
      </c>
      <c r="D164" s="43">
        <v>52494.6</v>
      </c>
      <c r="E164" s="46">
        <v>51307</v>
      </c>
      <c r="F164" s="43">
        <v>54751.199999999997</v>
      </c>
      <c r="G164" s="43">
        <v>57652.5</v>
      </c>
      <c r="H164" s="89">
        <f t="shared" si="8"/>
        <v>54051.324999999997</v>
      </c>
      <c r="I164" s="44">
        <f t="shared" si="10"/>
        <v>385.98970588235295</v>
      </c>
      <c r="J164" s="44">
        <f t="shared" si="10"/>
        <v>356.29861111111109</v>
      </c>
      <c r="K164" s="44">
        <f t="shared" si="10"/>
        <v>311.08636363636361</v>
      </c>
      <c r="L164" s="44">
        <f t="shared" si="10"/>
        <v>360.328125</v>
      </c>
      <c r="P164" s="45">
        <f t="shared" si="9"/>
        <v>460.16026323250895</v>
      </c>
    </row>
    <row r="165" spans="1:16" ht="12.75" customHeight="1" x14ac:dyDescent="0.25">
      <c r="C165" s="40" t="s">
        <v>644</v>
      </c>
      <c r="D165" s="43">
        <v>104707.1</v>
      </c>
      <c r="E165" s="43">
        <v>107355.1</v>
      </c>
      <c r="F165" s="43">
        <v>107469.5</v>
      </c>
      <c r="G165" s="43">
        <v>123819.5</v>
      </c>
      <c r="H165" s="89">
        <f t="shared" si="8"/>
        <v>110837.8</v>
      </c>
      <c r="I165" s="44">
        <f t="shared" si="10"/>
        <v>769.90514705882356</v>
      </c>
      <c r="J165" s="44">
        <f t="shared" si="10"/>
        <v>745.52152777777781</v>
      </c>
      <c r="K165" s="44">
        <f t="shared" si="10"/>
        <v>610.62215909090912</v>
      </c>
      <c r="L165" s="44">
        <f t="shared" si="10"/>
        <v>773.87187500000005</v>
      </c>
      <c r="P165" s="45">
        <f t="shared" si="9"/>
        <v>943.92419075590476</v>
      </c>
    </row>
    <row r="166" spans="1:16" ht="12.75" customHeight="1" x14ac:dyDescent="0.25">
      <c r="B166" s="40" t="s">
        <v>645</v>
      </c>
      <c r="C166" s="40" t="s">
        <v>646</v>
      </c>
      <c r="D166" s="43">
        <v>70019.5</v>
      </c>
      <c r="E166" s="43">
        <v>68209.100000000006</v>
      </c>
      <c r="F166" s="43">
        <v>69473.100000000006</v>
      </c>
      <c r="G166" s="43">
        <v>63021.9</v>
      </c>
      <c r="H166" s="89">
        <f t="shared" si="8"/>
        <v>67680.900000000009</v>
      </c>
      <c r="I166" s="44">
        <f t="shared" si="10"/>
        <v>514.84926470588232</v>
      </c>
      <c r="J166" s="44">
        <f t="shared" si="10"/>
        <v>473.67430555555558</v>
      </c>
      <c r="K166" s="44">
        <f t="shared" si="10"/>
        <v>394.73352272727277</v>
      </c>
      <c r="L166" s="44">
        <f t="shared" si="10"/>
        <v>393.88687500000003</v>
      </c>
      <c r="P166" s="45">
        <f t="shared" si="9"/>
        <v>578.46036158032541</v>
      </c>
    </row>
    <row r="167" spans="1:16" ht="12.75" customHeight="1" x14ac:dyDescent="0.25">
      <c r="C167" s="40" t="s">
        <v>647</v>
      </c>
      <c r="D167" s="43">
        <v>134866.20000000001</v>
      </c>
      <c r="E167" s="43">
        <v>238597.5</v>
      </c>
      <c r="F167" s="43">
        <v>153109.70000000001</v>
      </c>
      <c r="G167" s="43">
        <v>155604.79999999999</v>
      </c>
      <c r="H167" s="89">
        <f t="shared" si="8"/>
        <v>170544.55</v>
      </c>
      <c r="I167" s="44">
        <f t="shared" si="10"/>
        <v>991.66323529411773</v>
      </c>
      <c r="J167" s="44">
        <f t="shared" si="10"/>
        <v>1656.9270833333333</v>
      </c>
      <c r="K167" s="44">
        <f t="shared" si="10"/>
        <v>869.9414772727273</v>
      </c>
      <c r="L167" s="44">
        <f t="shared" si="10"/>
        <v>972.53</v>
      </c>
      <c r="P167" s="45">
        <f t="shared" si="9"/>
        <v>1461.8406145655081</v>
      </c>
    </row>
    <row r="168" spans="1:16" ht="12.75" customHeight="1" x14ac:dyDescent="0.25">
      <c r="C168" s="40" t="s">
        <v>648</v>
      </c>
      <c r="D168" s="43">
        <v>32382.400000000001</v>
      </c>
      <c r="E168" s="43">
        <v>35023.5</v>
      </c>
      <c r="F168" s="43">
        <v>37036.6</v>
      </c>
      <c r="G168" s="43">
        <v>42419.4</v>
      </c>
      <c r="H168" s="89">
        <f t="shared" si="8"/>
        <v>36715.474999999999</v>
      </c>
      <c r="I168" s="44">
        <f t="shared" si="10"/>
        <v>238.10588235294119</v>
      </c>
      <c r="J168" s="44">
        <f t="shared" si="10"/>
        <v>243.21875</v>
      </c>
      <c r="K168" s="44">
        <f t="shared" si="10"/>
        <v>210.43522727272727</v>
      </c>
      <c r="L168" s="44">
        <f t="shared" si="10"/>
        <v>265.12125000000003</v>
      </c>
      <c r="P168" s="45">
        <f t="shared" si="9"/>
        <v>311.46480118315509</v>
      </c>
    </row>
    <row r="169" spans="1:16" ht="12.75" customHeight="1" x14ac:dyDescent="0.25">
      <c r="C169" s="40" t="s">
        <v>649</v>
      </c>
      <c r="D169" s="43">
        <v>57703.9</v>
      </c>
      <c r="E169" s="46">
        <v>55964</v>
      </c>
      <c r="F169" s="43">
        <v>67043.899999999994</v>
      </c>
      <c r="G169" s="43">
        <v>70790.7</v>
      </c>
      <c r="H169" s="89">
        <f t="shared" si="8"/>
        <v>62875.625</v>
      </c>
      <c r="I169" s="44">
        <f t="shared" si="10"/>
        <v>424.29338235294119</v>
      </c>
      <c r="J169" s="44">
        <f t="shared" si="10"/>
        <v>388.63888888888891</v>
      </c>
      <c r="K169" s="44">
        <f t="shared" si="10"/>
        <v>380.93124999999998</v>
      </c>
      <c r="L169" s="44">
        <f t="shared" si="10"/>
        <v>442.44187499999998</v>
      </c>
      <c r="P169" s="45">
        <f t="shared" si="9"/>
        <v>532.6174064767157</v>
      </c>
    </row>
    <row r="170" spans="1:16" ht="12.75" customHeight="1" x14ac:dyDescent="0.25">
      <c r="B170" s="40" t="s">
        <v>650</v>
      </c>
      <c r="C170" s="40" t="s">
        <v>651</v>
      </c>
      <c r="D170" s="43">
        <v>146791.4</v>
      </c>
      <c r="E170" s="46">
        <v>141602</v>
      </c>
      <c r="F170" s="43">
        <v>161722.6</v>
      </c>
      <c r="G170" s="43">
        <v>152161.29999999999</v>
      </c>
      <c r="H170" s="89">
        <f t="shared" si="8"/>
        <v>150569.32500000001</v>
      </c>
      <c r="I170" s="44">
        <f t="shared" si="10"/>
        <v>1079.3485294117647</v>
      </c>
      <c r="J170" s="44">
        <f t="shared" si="10"/>
        <v>983.34722222222217</v>
      </c>
      <c r="K170" s="44">
        <f t="shared" si="10"/>
        <v>918.87840909090914</v>
      </c>
      <c r="L170" s="44">
        <f t="shared" si="10"/>
        <v>951.00812499999995</v>
      </c>
      <c r="P170" s="45">
        <f t="shared" si="9"/>
        <v>1280.0555340034539</v>
      </c>
    </row>
    <row r="171" spans="1:16" ht="12.75" customHeight="1" x14ac:dyDescent="0.25">
      <c r="C171" s="40" t="s">
        <v>652</v>
      </c>
      <c r="D171" s="46">
        <v>110446</v>
      </c>
      <c r="E171" s="43">
        <v>115507.4</v>
      </c>
      <c r="F171" s="43">
        <v>111204.3</v>
      </c>
      <c r="G171" s="43">
        <v>137849.5</v>
      </c>
      <c r="H171" s="89">
        <f t="shared" si="8"/>
        <v>118751.8</v>
      </c>
      <c r="I171" s="44">
        <f t="shared" si="10"/>
        <v>812.10294117647061</v>
      </c>
      <c r="J171" s="44">
        <f t="shared" si="10"/>
        <v>802.13472222222219</v>
      </c>
      <c r="K171" s="44">
        <f t="shared" si="10"/>
        <v>631.84261363636369</v>
      </c>
      <c r="L171" s="44">
        <f t="shared" si="10"/>
        <v>861.55937500000005</v>
      </c>
      <c r="P171" s="45">
        <f t="shared" si="9"/>
        <v>1011.5367067374109</v>
      </c>
    </row>
    <row r="172" spans="1:16" ht="12.75" customHeight="1" x14ac:dyDescent="0.25">
      <c r="B172" s="40" t="s">
        <v>653</v>
      </c>
      <c r="C172" s="40" t="s">
        <v>654</v>
      </c>
      <c r="D172" s="43">
        <v>54058.9</v>
      </c>
      <c r="E172" s="43">
        <v>58051.7</v>
      </c>
      <c r="F172" s="43">
        <v>58738.2</v>
      </c>
      <c r="G172" s="43">
        <v>58420.2</v>
      </c>
      <c r="H172" s="89">
        <f t="shared" si="8"/>
        <v>57317.25</v>
      </c>
      <c r="I172" s="44">
        <f t="shared" si="10"/>
        <v>397.49191176470589</v>
      </c>
      <c r="J172" s="44">
        <f t="shared" si="10"/>
        <v>403.13680555555555</v>
      </c>
      <c r="K172" s="44">
        <f t="shared" si="10"/>
        <v>333.73977272727274</v>
      </c>
      <c r="L172" s="44">
        <f t="shared" si="10"/>
        <v>365.12624999999997</v>
      </c>
      <c r="P172" s="45">
        <f t="shared" si="9"/>
        <v>488.08553788547238</v>
      </c>
    </row>
    <row r="173" spans="1:16" ht="12.75" customHeight="1" x14ac:dyDescent="0.25">
      <c r="C173" s="40" t="s">
        <v>655</v>
      </c>
      <c r="D173" s="46">
        <v>68635</v>
      </c>
      <c r="E173" s="43">
        <v>67227.8</v>
      </c>
      <c r="F173" s="43">
        <v>73236.100000000006</v>
      </c>
      <c r="G173" s="43">
        <v>74195.100000000006</v>
      </c>
      <c r="H173" s="89">
        <f t="shared" si="8"/>
        <v>70823.5</v>
      </c>
      <c r="I173" s="44">
        <f t="shared" si="10"/>
        <v>504.66911764705884</v>
      </c>
      <c r="J173" s="44">
        <f t="shared" si="10"/>
        <v>466.85972222222222</v>
      </c>
      <c r="K173" s="44">
        <f t="shared" si="10"/>
        <v>416.11420454545458</v>
      </c>
      <c r="L173" s="44">
        <f t="shared" si="10"/>
        <v>463.71937500000001</v>
      </c>
      <c r="P173" s="45">
        <f t="shared" si="9"/>
        <v>602.61846751949645</v>
      </c>
    </row>
    <row r="174" spans="1:16" ht="12.75" customHeight="1" x14ac:dyDescent="0.25">
      <c r="B174" s="40" t="s">
        <v>656</v>
      </c>
      <c r="C174" s="40" t="s">
        <v>657</v>
      </c>
      <c r="D174" s="43">
        <v>39251.300000000003</v>
      </c>
      <c r="E174" s="43">
        <v>36438.5</v>
      </c>
      <c r="F174" s="43">
        <v>35235.9</v>
      </c>
      <c r="G174" s="43">
        <v>34108.6</v>
      </c>
      <c r="H174" s="89">
        <f t="shared" si="8"/>
        <v>36258.575000000004</v>
      </c>
      <c r="I174" s="44">
        <f t="shared" si="10"/>
        <v>288.61250000000001</v>
      </c>
      <c r="J174" s="44">
        <f t="shared" si="10"/>
        <v>253.04513888888889</v>
      </c>
      <c r="K174" s="44">
        <f t="shared" si="10"/>
        <v>200.20397727272729</v>
      </c>
      <c r="L174" s="44">
        <f t="shared" si="10"/>
        <v>213.17874999999998</v>
      </c>
      <c r="P174" s="45">
        <f t="shared" si="9"/>
        <v>310.86563918560608</v>
      </c>
    </row>
    <row r="175" spans="1:16" ht="12.75" customHeight="1" x14ac:dyDescent="0.25">
      <c r="C175" s="40" t="s">
        <v>658</v>
      </c>
      <c r="D175" s="43">
        <v>55750.2</v>
      </c>
      <c r="E175" s="43">
        <v>55994.7</v>
      </c>
      <c r="F175" s="43">
        <v>59017.3</v>
      </c>
      <c r="G175" s="46">
        <v>56283</v>
      </c>
      <c r="H175" s="89">
        <f t="shared" si="8"/>
        <v>56761.3</v>
      </c>
      <c r="I175" s="44">
        <f t="shared" si="10"/>
        <v>409.92794117647054</v>
      </c>
      <c r="J175" s="44">
        <f t="shared" si="10"/>
        <v>388.85208333333333</v>
      </c>
      <c r="K175" s="44">
        <f t="shared" si="10"/>
        <v>335.3255681818182</v>
      </c>
      <c r="L175" s="44">
        <f t="shared" si="10"/>
        <v>351.76875000000001</v>
      </c>
      <c r="P175" s="45">
        <f t="shared" si="9"/>
        <v>483.65209854612294</v>
      </c>
    </row>
    <row r="176" spans="1:16" ht="12.75" customHeight="1" x14ac:dyDescent="0.25">
      <c r="A176" s="40" t="s">
        <v>659</v>
      </c>
      <c r="B176" s="40" t="s">
        <v>660</v>
      </c>
      <c r="C176" s="40" t="s">
        <v>661</v>
      </c>
      <c r="D176" s="43">
        <v>55244.4</v>
      </c>
      <c r="E176" s="43">
        <v>51152.4</v>
      </c>
      <c r="F176" s="43">
        <v>55374.8</v>
      </c>
      <c r="G176" s="43">
        <v>53555.9</v>
      </c>
      <c r="H176" s="89">
        <f t="shared" si="8"/>
        <v>53831.875</v>
      </c>
      <c r="I176" s="44">
        <f t="shared" si="10"/>
        <v>406.2088235294118</v>
      </c>
      <c r="J176" s="44">
        <f t="shared" si="10"/>
        <v>355.22500000000002</v>
      </c>
      <c r="K176" s="44">
        <f t="shared" si="10"/>
        <v>314.62954545454545</v>
      </c>
      <c r="L176" s="44">
        <f t="shared" si="10"/>
        <v>334.72437500000001</v>
      </c>
      <c r="P176" s="45">
        <f t="shared" si="9"/>
        <v>459.21141066677814</v>
      </c>
    </row>
    <row r="177" spans="1:16" ht="12.75" customHeight="1" x14ac:dyDescent="0.25">
      <c r="C177" s="40" t="s">
        <v>662</v>
      </c>
      <c r="D177" s="43">
        <v>42675.6</v>
      </c>
      <c r="E177" s="43">
        <v>49977.599999999999</v>
      </c>
      <c r="F177" s="43">
        <v>40331.599999999999</v>
      </c>
      <c r="G177" s="43">
        <v>42018.400000000001</v>
      </c>
      <c r="H177" s="89">
        <f t="shared" si="8"/>
        <v>43750.799999999996</v>
      </c>
      <c r="I177" s="44">
        <f t="shared" si="10"/>
        <v>313.7911764705882</v>
      </c>
      <c r="J177" s="44">
        <f t="shared" si="10"/>
        <v>347.06666666666666</v>
      </c>
      <c r="K177" s="44">
        <f t="shared" si="10"/>
        <v>229.15681818181818</v>
      </c>
      <c r="L177" s="44">
        <f t="shared" si="10"/>
        <v>262.61500000000001</v>
      </c>
      <c r="P177" s="45">
        <f t="shared" si="9"/>
        <v>375.18095475935826</v>
      </c>
    </row>
    <row r="178" spans="1:16" ht="12.75" customHeight="1" x14ac:dyDescent="0.25">
      <c r="C178" s="40" t="s">
        <v>663</v>
      </c>
      <c r="D178" s="43">
        <v>26805.1</v>
      </c>
      <c r="E178" s="43">
        <v>25898.5</v>
      </c>
      <c r="F178" s="43">
        <v>25036.799999999999</v>
      </c>
      <c r="G178" s="43">
        <v>25420.400000000001</v>
      </c>
      <c r="H178" s="89">
        <f t="shared" si="8"/>
        <v>25790.199999999997</v>
      </c>
      <c r="I178" s="44">
        <f t="shared" si="10"/>
        <v>197.09632352941176</v>
      </c>
      <c r="J178" s="44">
        <f t="shared" si="10"/>
        <v>179.85069444444446</v>
      </c>
      <c r="K178" s="44">
        <f t="shared" si="10"/>
        <v>142.25454545454545</v>
      </c>
      <c r="L178" s="44">
        <f t="shared" si="10"/>
        <v>158.8775</v>
      </c>
      <c r="P178" s="45">
        <f t="shared" si="9"/>
        <v>220.71473514594476</v>
      </c>
    </row>
    <row r="179" spans="1:16" ht="12.75" customHeight="1" x14ac:dyDescent="0.25">
      <c r="C179" s="40" t="s">
        <v>664</v>
      </c>
      <c r="D179" s="43">
        <v>44767.5</v>
      </c>
      <c r="E179" s="46">
        <v>42870</v>
      </c>
      <c r="F179" s="43">
        <v>46128.7</v>
      </c>
      <c r="G179" s="43">
        <v>44489.7</v>
      </c>
      <c r="H179" s="89">
        <f t="shared" si="8"/>
        <v>44563.975000000006</v>
      </c>
      <c r="I179" s="44">
        <f t="shared" si="10"/>
        <v>329.17279411764707</v>
      </c>
      <c r="J179" s="44">
        <f t="shared" si="10"/>
        <v>297.70833333333331</v>
      </c>
      <c r="K179" s="44">
        <f t="shared" si="10"/>
        <v>262.09488636363636</v>
      </c>
      <c r="L179" s="44">
        <f t="shared" si="10"/>
        <v>278.06062499999996</v>
      </c>
      <c r="P179" s="45">
        <f t="shared" si="9"/>
        <v>379.87042593415777</v>
      </c>
    </row>
    <row r="180" spans="1:16" ht="12.75" customHeight="1" x14ac:dyDescent="0.25">
      <c r="B180" s="40" t="s">
        <v>665</v>
      </c>
      <c r="C180" s="40" t="s">
        <v>666</v>
      </c>
      <c r="D180" s="43">
        <v>38040.1</v>
      </c>
      <c r="E180" s="43">
        <v>34198.9</v>
      </c>
      <c r="F180" s="43">
        <v>36062.699999999997</v>
      </c>
      <c r="G180" s="43">
        <v>35183.300000000003</v>
      </c>
      <c r="H180" s="89">
        <f t="shared" si="8"/>
        <v>35871.25</v>
      </c>
      <c r="I180" s="44">
        <f t="shared" si="10"/>
        <v>279.70661764705881</v>
      </c>
      <c r="J180" s="44">
        <f t="shared" si="10"/>
        <v>237.49236111111111</v>
      </c>
      <c r="K180" s="44">
        <f t="shared" si="10"/>
        <v>204.90170454545452</v>
      </c>
      <c r="L180" s="44">
        <f t="shared" si="10"/>
        <v>219.89562500000002</v>
      </c>
      <c r="P180" s="45">
        <f t="shared" si="9"/>
        <v>306.61979835282978</v>
      </c>
    </row>
    <row r="181" spans="1:16" ht="12.75" customHeight="1" x14ac:dyDescent="0.25">
      <c r="C181" s="40" t="s">
        <v>667</v>
      </c>
      <c r="D181" s="43">
        <v>40030.9</v>
      </c>
      <c r="E181" s="43">
        <v>39157.699999999997</v>
      </c>
      <c r="F181" s="43">
        <v>41445.699999999997</v>
      </c>
      <c r="G181" s="43">
        <v>40899.800000000003</v>
      </c>
      <c r="H181" s="89">
        <f t="shared" si="8"/>
        <v>40383.525000000001</v>
      </c>
      <c r="I181" s="44">
        <f t="shared" si="10"/>
        <v>294.3448529411765</v>
      </c>
      <c r="J181" s="44">
        <f t="shared" si="10"/>
        <v>271.92847222222218</v>
      </c>
      <c r="K181" s="44">
        <f t="shared" si="10"/>
        <v>235.4869318181818</v>
      </c>
      <c r="L181" s="44">
        <f t="shared" si="10"/>
        <v>255.62375000000003</v>
      </c>
      <c r="P181" s="45">
        <f t="shared" si="9"/>
        <v>344.17849427250451</v>
      </c>
    </row>
    <row r="182" spans="1:16" ht="12.75" customHeight="1" x14ac:dyDescent="0.25">
      <c r="A182" s="88"/>
      <c r="C182" s="40" t="s">
        <v>668</v>
      </c>
      <c r="D182" s="43">
        <v>26243.1</v>
      </c>
      <c r="E182" s="43">
        <v>25985.8</v>
      </c>
      <c r="F182" s="43">
        <v>27059.8</v>
      </c>
      <c r="G182" s="46">
        <v>27380</v>
      </c>
      <c r="H182" s="89">
        <f t="shared" si="8"/>
        <v>26667.174999999999</v>
      </c>
      <c r="I182" s="44">
        <f t="shared" si="10"/>
        <v>192.96397058823527</v>
      </c>
      <c r="J182" s="44">
        <f t="shared" si="10"/>
        <v>180.45694444444445</v>
      </c>
      <c r="K182" s="44">
        <f t="shared" si="10"/>
        <v>153.74886363636364</v>
      </c>
      <c r="L182" s="44">
        <f t="shared" si="10"/>
        <v>171.125</v>
      </c>
      <c r="P182" s="45">
        <f t="shared" si="9"/>
        <v>227.29495045677362</v>
      </c>
    </row>
    <row r="183" spans="1:16" ht="12.75" customHeight="1" x14ac:dyDescent="0.25">
      <c r="A183" s="40" t="s">
        <v>669</v>
      </c>
      <c r="B183" s="40" t="s">
        <v>670</v>
      </c>
      <c r="C183" s="40" t="s">
        <v>671</v>
      </c>
      <c r="D183" s="46">
        <v>54087</v>
      </c>
      <c r="E183" s="43">
        <v>54920.6</v>
      </c>
      <c r="F183" s="43">
        <v>55757.8</v>
      </c>
      <c r="G183" s="43">
        <v>67440.3</v>
      </c>
      <c r="H183" s="89">
        <f t="shared" si="8"/>
        <v>58051.425000000003</v>
      </c>
      <c r="I183" s="44">
        <f t="shared" si="10"/>
        <v>397.6985294117647</v>
      </c>
      <c r="J183" s="44">
        <f t="shared" si="10"/>
        <v>381.39305555555552</v>
      </c>
      <c r="K183" s="44">
        <f t="shared" si="10"/>
        <v>316.80568181818182</v>
      </c>
      <c r="L183" s="44">
        <f t="shared" si="10"/>
        <v>421.50187500000004</v>
      </c>
      <c r="P183" s="45">
        <f t="shared" si="9"/>
        <v>493.91342065118084</v>
      </c>
    </row>
    <row r="184" spans="1:16" ht="12.75" customHeight="1" x14ac:dyDescent="0.25">
      <c r="C184" s="40" t="s">
        <v>672</v>
      </c>
      <c r="D184" s="43">
        <v>75871.899999999994</v>
      </c>
      <c r="E184" s="43">
        <v>88204.3</v>
      </c>
      <c r="F184" s="43">
        <v>89351.1</v>
      </c>
      <c r="G184" s="43">
        <v>96306.9</v>
      </c>
      <c r="H184" s="89">
        <f t="shared" si="8"/>
        <v>87433.55</v>
      </c>
      <c r="I184" s="44">
        <f t="shared" si="10"/>
        <v>557.88161764705876</v>
      </c>
      <c r="J184" s="44">
        <f t="shared" si="10"/>
        <v>612.52986111111113</v>
      </c>
      <c r="K184" s="44">
        <f t="shared" si="10"/>
        <v>507.67670454545458</v>
      </c>
      <c r="L184" s="44">
        <f t="shared" si="10"/>
        <v>601.91812499999992</v>
      </c>
      <c r="P184" s="45">
        <f t="shared" si="9"/>
        <v>742.14205335282975</v>
      </c>
    </row>
    <row r="185" spans="1:16" ht="12.75" customHeight="1" x14ac:dyDescent="0.25">
      <c r="B185" s="40" t="s">
        <v>673</v>
      </c>
      <c r="C185" s="40" t="s">
        <v>674</v>
      </c>
      <c r="D185" s="43">
        <v>82754.5</v>
      </c>
      <c r="E185" s="43">
        <v>74285.399999999994</v>
      </c>
      <c r="F185" s="43">
        <v>94560.4</v>
      </c>
      <c r="G185" s="43">
        <v>78989.100000000006</v>
      </c>
      <c r="H185" s="89">
        <f t="shared" si="8"/>
        <v>82647.350000000006</v>
      </c>
      <c r="I185" s="44">
        <f t="shared" si="10"/>
        <v>608.48897058823525</v>
      </c>
      <c r="J185" s="44">
        <f t="shared" si="10"/>
        <v>515.87083333333328</v>
      </c>
      <c r="K185" s="44">
        <f t="shared" si="10"/>
        <v>537.27499999999998</v>
      </c>
      <c r="L185" s="44">
        <f t="shared" si="10"/>
        <v>493.68187500000005</v>
      </c>
      <c r="P185" s="45">
        <f t="shared" si="9"/>
        <v>701.55557898897064</v>
      </c>
    </row>
    <row r="186" spans="1:16" ht="12.75" customHeight="1" x14ac:dyDescent="0.25">
      <c r="C186" s="40" t="s">
        <v>675</v>
      </c>
      <c r="D186" s="43">
        <v>76877.399999999994</v>
      </c>
      <c r="E186" s="46">
        <v>78780</v>
      </c>
      <c r="F186" s="46">
        <v>75841</v>
      </c>
      <c r="G186" s="43">
        <v>145555.5</v>
      </c>
      <c r="H186" s="89">
        <f t="shared" si="8"/>
        <v>94263.475000000006</v>
      </c>
      <c r="I186" s="44">
        <f t="shared" si="10"/>
        <v>565.27499999999998</v>
      </c>
      <c r="J186" s="44">
        <f t="shared" si="10"/>
        <v>547.08333333333337</v>
      </c>
      <c r="K186" s="44">
        <f t="shared" si="10"/>
        <v>430.91477272727275</v>
      </c>
      <c r="L186" s="44">
        <f t="shared" si="10"/>
        <v>909.72187499999995</v>
      </c>
      <c r="P186" s="45">
        <f t="shared" si="9"/>
        <v>798.44986633522717</v>
      </c>
    </row>
    <row r="187" spans="1:16" ht="12.75" customHeight="1" x14ac:dyDescent="0.25">
      <c r="B187" s="40" t="s">
        <v>676</v>
      </c>
      <c r="C187" s="40" t="s">
        <v>677</v>
      </c>
      <c r="D187" s="43">
        <v>56707.9</v>
      </c>
      <c r="E187" s="46">
        <v>62759</v>
      </c>
      <c r="F187" s="46">
        <v>60222</v>
      </c>
      <c r="G187" s="43">
        <v>72207.399999999994</v>
      </c>
      <c r="H187" s="89">
        <f t="shared" si="8"/>
        <v>62974.074999999997</v>
      </c>
      <c r="I187" s="44">
        <f t="shared" si="10"/>
        <v>416.9698529411765</v>
      </c>
      <c r="J187" s="44">
        <f t="shared" si="10"/>
        <v>435.82638888888891</v>
      </c>
      <c r="K187" s="44">
        <f t="shared" si="10"/>
        <v>342.17045454545456</v>
      </c>
      <c r="L187" s="44">
        <f t="shared" si="10"/>
        <v>451.29624999999999</v>
      </c>
      <c r="P187" s="45">
        <f t="shared" si="9"/>
        <v>535.85858904523172</v>
      </c>
    </row>
    <row r="188" spans="1:16" ht="12.75" customHeight="1" x14ac:dyDescent="0.25">
      <c r="C188" s="40" t="s">
        <v>678</v>
      </c>
      <c r="D188" s="43">
        <v>90527.3</v>
      </c>
      <c r="E188" s="43">
        <v>89073.3</v>
      </c>
      <c r="F188" s="43">
        <v>93806.6</v>
      </c>
      <c r="G188" s="46">
        <v>97499</v>
      </c>
      <c r="H188" s="89">
        <f t="shared" si="8"/>
        <v>92726.55</v>
      </c>
      <c r="I188" s="44">
        <f t="shared" si="10"/>
        <v>665.64191176470592</v>
      </c>
      <c r="J188" s="44">
        <f t="shared" si="10"/>
        <v>618.5645833333333</v>
      </c>
      <c r="K188" s="44">
        <f t="shared" si="10"/>
        <v>532.99204545454552</v>
      </c>
      <c r="L188" s="44">
        <f t="shared" si="10"/>
        <v>609.36874999999998</v>
      </c>
      <c r="P188" s="45">
        <f t="shared" si="9"/>
        <v>789.84765307486634</v>
      </c>
    </row>
    <row r="189" spans="1:16" ht="12.75" customHeight="1" x14ac:dyDescent="0.25">
      <c r="B189" s="40" t="s">
        <v>679</v>
      </c>
      <c r="C189" s="40" t="s">
        <v>680</v>
      </c>
      <c r="D189" s="43">
        <v>71859.100000000006</v>
      </c>
      <c r="E189" s="46">
        <v>76491</v>
      </c>
      <c r="F189" s="43">
        <v>102274.1</v>
      </c>
      <c r="G189" s="46">
        <v>78258</v>
      </c>
      <c r="H189" s="89">
        <f t="shared" si="8"/>
        <v>82220.55</v>
      </c>
      <c r="I189" s="44">
        <f t="shared" si="10"/>
        <v>528.3757352941177</v>
      </c>
      <c r="J189" s="44">
        <f t="shared" si="10"/>
        <v>531.1875</v>
      </c>
      <c r="K189" s="44">
        <f t="shared" si="10"/>
        <v>581.1028409090909</v>
      </c>
      <c r="L189" s="44">
        <f t="shared" si="10"/>
        <v>489.11250000000001</v>
      </c>
      <c r="P189" s="45">
        <f t="shared" si="9"/>
        <v>693.24292655414445</v>
      </c>
    </row>
    <row r="190" spans="1:16" ht="12.75" customHeight="1" x14ac:dyDescent="0.25">
      <c r="C190" s="40" t="s">
        <v>681</v>
      </c>
      <c r="D190" s="43">
        <v>89267.9</v>
      </c>
      <c r="E190" s="43">
        <v>115908.1</v>
      </c>
      <c r="F190" s="43">
        <v>190161.5</v>
      </c>
      <c r="G190" s="43">
        <v>97084.1</v>
      </c>
      <c r="H190" s="89">
        <f t="shared" si="8"/>
        <v>123105.4</v>
      </c>
      <c r="I190" s="44">
        <f t="shared" si="10"/>
        <v>656.38161764705876</v>
      </c>
      <c r="J190" s="44">
        <f t="shared" si="10"/>
        <v>804.91736111111118</v>
      </c>
      <c r="K190" s="44">
        <f t="shared" si="10"/>
        <v>1080.4630681818182</v>
      </c>
      <c r="L190" s="44">
        <f t="shared" si="10"/>
        <v>606.77562499999999</v>
      </c>
      <c r="P190" s="45">
        <f t="shared" si="9"/>
        <v>1024.8490122164662</v>
      </c>
    </row>
    <row r="191" spans="1:16" ht="12.75" customHeight="1" x14ac:dyDescent="0.25">
      <c r="C191" s="40" t="s">
        <v>682</v>
      </c>
      <c r="D191" s="43">
        <v>107454.7</v>
      </c>
      <c r="E191" s="43">
        <v>103450.2</v>
      </c>
      <c r="F191" s="46">
        <v>111289</v>
      </c>
      <c r="G191" s="43">
        <v>141327.9</v>
      </c>
      <c r="H191" s="89">
        <f t="shared" si="8"/>
        <v>115880.45000000001</v>
      </c>
      <c r="I191" s="44">
        <f t="shared" si="10"/>
        <v>790.10808823529408</v>
      </c>
      <c r="J191" s="44">
        <f t="shared" si="10"/>
        <v>718.4041666666667</v>
      </c>
      <c r="K191" s="44">
        <f t="shared" si="10"/>
        <v>632.32386363636363</v>
      </c>
      <c r="L191" s="44">
        <f t="shared" si="10"/>
        <v>883.29937499999994</v>
      </c>
      <c r="P191" s="45">
        <f t="shared" si="9"/>
        <v>984.35610314672454</v>
      </c>
    </row>
    <row r="192" spans="1:16" ht="12.75" customHeight="1" x14ac:dyDescent="0.25">
      <c r="C192" s="40" t="s">
        <v>683</v>
      </c>
      <c r="D192" s="43">
        <v>102350.7</v>
      </c>
      <c r="E192" s="43">
        <v>93367.9</v>
      </c>
      <c r="F192" s="43">
        <v>112758.2</v>
      </c>
      <c r="G192" s="43">
        <v>115781.8</v>
      </c>
      <c r="H192" s="89">
        <f t="shared" si="8"/>
        <v>106064.65</v>
      </c>
      <c r="I192" s="44">
        <f t="shared" si="10"/>
        <v>752.57867647058822</v>
      </c>
      <c r="J192" s="44">
        <f t="shared" si="10"/>
        <v>648.38819444444437</v>
      </c>
      <c r="K192" s="44">
        <f t="shared" si="10"/>
        <v>640.67159090909092</v>
      </c>
      <c r="L192" s="44">
        <f t="shared" si="10"/>
        <v>723.63625000000002</v>
      </c>
      <c r="P192" s="45">
        <f t="shared" si="9"/>
        <v>900.09691869875223</v>
      </c>
    </row>
    <row r="193" spans="1:16" ht="12.75" customHeight="1" x14ac:dyDescent="0.25">
      <c r="B193" s="40" t="s">
        <v>684</v>
      </c>
      <c r="C193" s="40" t="s">
        <v>685</v>
      </c>
      <c r="D193" s="43">
        <v>143303.5</v>
      </c>
      <c r="E193" s="43">
        <v>156989.29999999999</v>
      </c>
      <c r="F193" s="46">
        <v>165672</v>
      </c>
      <c r="G193" s="43">
        <v>161223.79999999999</v>
      </c>
      <c r="H193" s="89">
        <f t="shared" si="8"/>
        <v>156797.15</v>
      </c>
      <c r="I193" s="44">
        <f t="shared" si="10"/>
        <v>1053.7022058823529</v>
      </c>
      <c r="J193" s="44">
        <f t="shared" si="10"/>
        <v>1090.2034722222222</v>
      </c>
      <c r="K193" s="44">
        <f t="shared" si="10"/>
        <v>941.31818181818187</v>
      </c>
      <c r="L193" s="44">
        <f t="shared" si="10"/>
        <v>1007.6487499999999</v>
      </c>
      <c r="P193" s="45">
        <f t="shared" si="9"/>
        <v>1332.2300345298574</v>
      </c>
    </row>
    <row r="194" spans="1:16" ht="12.75" customHeight="1" x14ac:dyDescent="0.25">
      <c r="B194" s="40" t="s">
        <v>686</v>
      </c>
      <c r="C194" s="40" t="s">
        <v>687</v>
      </c>
      <c r="D194" s="43">
        <v>116943.9</v>
      </c>
      <c r="E194" s="43">
        <v>102949.9</v>
      </c>
      <c r="F194" s="43">
        <v>117728.9</v>
      </c>
      <c r="G194" s="43">
        <v>121928.1</v>
      </c>
      <c r="H194" s="89">
        <f t="shared" si="8"/>
        <v>114887.69999999998</v>
      </c>
      <c r="I194" s="44">
        <f t="shared" si="10"/>
        <v>859.88161764705876</v>
      </c>
      <c r="J194" s="44">
        <f t="shared" si="10"/>
        <v>714.92986111111111</v>
      </c>
      <c r="K194" s="44">
        <f t="shared" si="10"/>
        <v>668.91420454545448</v>
      </c>
      <c r="L194" s="44">
        <f t="shared" si="10"/>
        <v>762.05062500000008</v>
      </c>
      <c r="P194" s="45">
        <f t="shared" si="9"/>
        <v>978.3801883528298</v>
      </c>
    </row>
    <row r="195" spans="1:16" ht="12.75" customHeight="1" x14ac:dyDescent="0.25">
      <c r="C195" s="40" t="s">
        <v>688</v>
      </c>
      <c r="D195" s="43">
        <v>77564.800000000003</v>
      </c>
      <c r="E195" s="43">
        <v>77826.100000000006</v>
      </c>
      <c r="F195" s="43">
        <v>87986.1</v>
      </c>
      <c r="G195" s="43">
        <v>98205.4</v>
      </c>
      <c r="H195" s="89">
        <f t="shared" si="8"/>
        <v>85395.6</v>
      </c>
      <c r="I195" s="44">
        <f t="shared" si="10"/>
        <v>570.32941176470592</v>
      </c>
      <c r="J195" s="44">
        <f t="shared" si="10"/>
        <v>540.45902777777781</v>
      </c>
      <c r="K195" s="44">
        <f t="shared" si="10"/>
        <v>499.92102272727277</v>
      </c>
      <c r="L195" s="44">
        <f t="shared" si="10"/>
        <v>613.78374999999994</v>
      </c>
      <c r="P195" s="45">
        <f t="shared" si="9"/>
        <v>724.0725405938058</v>
      </c>
    </row>
    <row r="196" spans="1:16" ht="12.75" customHeight="1" x14ac:dyDescent="0.25">
      <c r="A196" s="40" t="s">
        <v>689</v>
      </c>
      <c r="B196" s="40" t="s">
        <v>690</v>
      </c>
      <c r="C196" s="40" t="s">
        <v>691</v>
      </c>
      <c r="D196" s="43">
        <v>120496.7</v>
      </c>
      <c r="E196" s="43">
        <v>159185.29999999999</v>
      </c>
      <c r="F196" s="43">
        <v>172542.7</v>
      </c>
      <c r="G196" s="46">
        <v>178533</v>
      </c>
      <c r="H196" s="89">
        <f t="shared" si="8"/>
        <v>157689.42499999999</v>
      </c>
      <c r="I196" s="44">
        <f t="shared" ref="I196:L239" si="11">D196/I$5/8</f>
        <v>886.00514705882347</v>
      </c>
      <c r="J196" s="44">
        <f t="shared" si="11"/>
        <v>1105.4534722222222</v>
      </c>
      <c r="K196" s="44">
        <f t="shared" si="11"/>
        <v>980.35625000000005</v>
      </c>
      <c r="L196" s="44">
        <f t="shared" si="11"/>
        <v>1115.83125</v>
      </c>
      <c r="P196" s="45">
        <f t="shared" si="9"/>
        <v>1330.5288118259805</v>
      </c>
    </row>
    <row r="197" spans="1:16" ht="12.75" customHeight="1" x14ac:dyDescent="0.25">
      <c r="C197" s="40" t="s">
        <v>692</v>
      </c>
      <c r="D197" s="43">
        <v>413292.6</v>
      </c>
      <c r="E197" s="43">
        <v>340802.7</v>
      </c>
      <c r="F197" s="43">
        <v>516225.2</v>
      </c>
      <c r="G197" s="43">
        <v>408805.7</v>
      </c>
      <c r="H197" s="89">
        <f t="shared" si="8"/>
        <v>419781.55</v>
      </c>
      <c r="I197" s="44">
        <f t="shared" si="11"/>
        <v>3038.9161764705882</v>
      </c>
      <c r="J197" s="44">
        <f t="shared" si="11"/>
        <v>2366.6854166666667</v>
      </c>
      <c r="K197" s="44">
        <f t="shared" si="11"/>
        <v>2933.0977272727273</v>
      </c>
      <c r="L197" s="44">
        <f t="shared" si="11"/>
        <v>2555.035625</v>
      </c>
      <c r="P197" s="45">
        <f t="shared" si="9"/>
        <v>3545.9107247309494</v>
      </c>
    </row>
    <row r="198" spans="1:16" ht="12.75" customHeight="1" x14ac:dyDescent="0.25">
      <c r="C198" s="40" t="s">
        <v>693</v>
      </c>
      <c r="D198" s="43">
        <v>125353.4</v>
      </c>
      <c r="E198" s="43">
        <v>155986.29999999999</v>
      </c>
      <c r="F198" s="43">
        <v>152479.79999999999</v>
      </c>
      <c r="G198" s="43">
        <v>528598.19999999995</v>
      </c>
      <c r="H198" s="89">
        <f t="shared" si="8"/>
        <v>240604.42499999999</v>
      </c>
      <c r="I198" s="44">
        <f t="shared" si="11"/>
        <v>921.71617647058815</v>
      </c>
      <c r="J198" s="44">
        <f t="shared" si="11"/>
        <v>1083.2381944444444</v>
      </c>
      <c r="K198" s="44">
        <f t="shared" si="11"/>
        <v>866.36249999999995</v>
      </c>
      <c r="L198" s="44">
        <f t="shared" si="11"/>
        <v>3303.7387499999995</v>
      </c>
      <c r="P198" s="45">
        <f t="shared" si="9"/>
        <v>2009.9806046078429</v>
      </c>
    </row>
    <row r="199" spans="1:16" ht="12.75" customHeight="1" x14ac:dyDescent="0.25">
      <c r="C199" s="40" t="s">
        <v>694</v>
      </c>
      <c r="D199" s="43">
        <v>111034.9</v>
      </c>
      <c r="E199" s="43">
        <v>139125.9</v>
      </c>
      <c r="F199" s="43">
        <v>141020.5</v>
      </c>
      <c r="G199" s="43">
        <v>144569.20000000001</v>
      </c>
      <c r="H199" s="89">
        <f t="shared" ref="H199:H262" si="12">AVERAGE(D199:G199)</f>
        <v>133937.625</v>
      </c>
      <c r="I199" s="44">
        <f t="shared" si="11"/>
        <v>816.43308823529412</v>
      </c>
      <c r="J199" s="44">
        <f t="shared" si="11"/>
        <v>966.15208333333328</v>
      </c>
      <c r="K199" s="44">
        <f t="shared" si="11"/>
        <v>801.25284090909088</v>
      </c>
      <c r="L199" s="44">
        <f t="shared" si="11"/>
        <v>903.55750000000012</v>
      </c>
      <c r="P199" s="45">
        <f t="shared" ref="P199:P262" si="13">AVERAGE(I199:L199)*1.302</f>
        <v>1135.1472393114975</v>
      </c>
    </row>
    <row r="200" spans="1:16" ht="12.75" customHeight="1" x14ac:dyDescent="0.25">
      <c r="B200" s="40" t="s">
        <v>695</v>
      </c>
      <c r="C200" s="40" t="s">
        <v>696</v>
      </c>
      <c r="D200" s="43">
        <v>96942.2</v>
      </c>
      <c r="E200" s="43">
        <v>115966.6</v>
      </c>
      <c r="F200" s="43">
        <v>163571.5</v>
      </c>
      <c r="G200" s="43">
        <v>152436.9</v>
      </c>
      <c r="H200" s="89">
        <f t="shared" si="12"/>
        <v>132229.29999999999</v>
      </c>
      <c r="I200" s="44">
        <f t="shared" si="11"/>
        <v>712.810294117647</v>
      </c>
      <c r="J200" s="44">
        <f t="shared" si="11"/>
        <v>805.32361111111118</v>
      </c>
      <c r="K200" s="44">
        <f t="shared" si="11"/>
        <v>929.38352272727275</v>
      </c>
      <c r="L200" s="44">
        <f t="shared" si="11"/>
        <v>952.73062499999992</v>
      </c>
      <c r="P200" s="45">
        <f t="shared" si="13"/>
        <v>1106.7807412371881</v>
      </c>
    </row>
    <row r="201" spans="1:16" ht="12.75" customHeight="1" x14ac:dyDescent="0.25">
      <c r="C201" s="40" t="s">
        <v>697</v>
      </c>
      <c r="D201" s="43">
        <v>521854.3</v>
      </c>
      <c r="E201" s="43">
        <v>253824.2</v>
      </c>
      <c r="F201" s="43">
        <v>955773.1</v>
      </c>
      <c r="G201" s="43">
        <v>354496.6</v>
      </c>
      <c r="H201" s="89">
        <f t="shared" si="12"/>
        <v>521487.05000000005</v>
      </c>
      <c r="I201" s="44">
        <f t="shared" si="11"/>
        <v>3837.1639705882353</v>
      </c>
      <c r="J201" s="44">
        <f t="shared" si="11"/>
        <v>1762.6680555555556</v>
      </c>
      <c r="K201" s="44">
        <f t="shared" si="11"/>
        <v>5430.5289772727274</v>
      </c>
      <c r="L201" s="44">
        <f t="shared" si="11"/>
        <v>2215.6037499999998</v>
      </c>
      <c r="P201" s="45">
        <f t="shared" si="13"/>
        <v>4311.5615272370769</v>
      </c>
    </row>
    <row r="202" spans="1:16" ht="12.75" customHeight="1" x14ac:dyDescent="0.25">
      <c r="C202" s="40" t="s">
        <v>698</v>
      </c>
      <c r="D202" s="43">
        <v>149956.20000000001</v>
      </c>
      <c r="E202" s="43">
        <v>168847.7</v>
      </c>
      <c r="F202" s="43">
        <v>305421.09999999998</v>
      </c>
      <c r="G202" s="43">
        <v>179457.8</v>
      </c>
      <c r="H202" s="89">
        <f t="shared" si="12"/>
        <v>200920.7</v>
      </c>
      <c r="I202" s="44">
        <f t="shared" si="11"/>
        <v>1102.6191176470588</v>
      </c>
      <c r="J202" s="44">
        <f t="shared" si="11"/>
        <v>1172.5534722222224</v>
      </c>
      <c r="K202" s="44">
        <f t="shared" si="11"/>
        <v>1735.3471590909089</v>
      </c>
      <c r="L202" s="44">
        <f t="shared" si="11"/>
        <v>1121.6112499999999</v>
      </c>
      <c r="P202" s="45">
        <f t="shared" si="13"/>
        <v>1670.508640161542</v>
      </c>
    </row>
    <row r="203" spans="1:16" ht="12.75" customHeight="1" x14ac:dyDescent="0.25">
      <c r="B203" s="40" t="s">
        <v>699</v>
      </c>
      <c r="C203" s="40" t="s">
        <v>700</v>
      </c>
      <c r="D203" s="43">
        <v>138771.29999999999</v>
      </c>
      <c r="E203" s="43">
        <v>148809.60000000001</v>
      </c>
      <c r="F203" s="43">
        <v>397632.3</v>
      </c>
      <c r="G203" s="43">
        <v>199230.7</v>
      </c>
      <c r="H203" s="89">
        <f t="shared" si="12"/>
        <v>221110.97499999998</v>
      </c>
      <c r="I203" s="44">
        <f t="shared" si="11"/>
        <v>1020.3772058823529</v>
      </c>
      <c r="J203" s="44">
        <f t="shared" si="11"/>
        <v>1033.4000000000001</v>
      </c>
      <c r="K203" s="44">
        <f t="shared" si="11"/>
        <v>2259.2744318181817</v>
      </c>
      <c r="L203" s="44">
        <f t="shared" si="11"/>
        <v>1245.191875</v>
      </c>
      <c r="P203" s="45">
        <f t="shared" si="13"/>
        <v>1809.2082633840243</v>
      </c>
    </row>
    <row r="204" spans="1:16" ht="12.75" customHeight="1" x14ac:dyDescent="0.25">
      <c r="C204" s="40" t="s">
        <v>701</v>
      </c>
      <c r="D204" s="43">
        <v>74479.8</v>
      </c>
      <c r="E204" s="43">
        <v>122446.8</v>
      </c>
      <c r="F204" s="43">
        <v>110616.9</v>
      </c>
      <c r="G204" s="43">
        <v>89833.2</v>
      </c>
      <c r="H204" s="89">
        <f t="shared" si="12"/>
        <v>99344.175000000003</v>
      </c>
      <c r="I204" s="44">
        <f t="shared" si="11"/>
        <v>547.6455882352941</v>
      </c>
      <c r="J204" s="44">
        <f t="shared" si="11"/>
        <v>850.32500000000005</v>
      </c>
      <c r="K204" s="44">
        <f t="shared" si="11"/>
        <v>628.5051136363636</v>
      </c>
      <c r="L204" s="44">
        <f t="shared" si="11"/>
        <v>561.45749999999998</v>
      </c>
      <c r="P204" s="45">
        <f t="shared" si="13"/>
        <v>842.37225720922459</v>
      </c>
    </row>
    <row r="205" spans="1:16" ht="12.75" customHeight="1" x14ac:dyDescent="0.25">
      <c r="C205" s="40" t="s">
        <v>702</v>
      </c>
      <c r="D205" s="43">
        <v>216149.3</v>
      </c>
      <c r="E205" s="43">
        <v>528653.9</v>
      </c>
      <c r="F205" s="43">
        <v>386761.9</v>
      </c>
      <c r="G205" s="43">
        <v>295589.5</v>
      </c>
      <c r="H205" s="89">
        <f t="shared" si="12"/>
        <v>356788.65</v>
      </c>
      <c r="I205" s="44">
        <f t="shared" si="11"/>
        <v>1589.3330882352941</v>
      </c>
      <c r="J205" s="44">
        <f t="shared" si="11"/>
        <v>3671.2076388888891</v>
      </c>
      <c r="K205" s="44">
        <f t="shared" si="11"/>
        <v>2197.5107954545456</v>
      </c>
      <c r="L205" s="44">
        <f t="shared" si="11"/>
        <v>1847.434375</v>
      </c>
      <c r="P205" s="45">
        <f t="shared" si="13"/>
        <v>3028.9356596618763</v>
      </c>
    </row>
    <row r="206" spans="1:16" ht="12.75" customHeight="1" x14ac:dyDescent="0.25">
      <c r="A206" s="40" t="s">
        <v>703</v>
      </c>
      <c r="B206" s="40" t="s">
        <v>704</v>
      </c>
      <c r="C206" s="40" t="s">
        <v>705</v>
      </c>
      <c r="D206" s="43">
        <v>59105.8</v>
      </c>
      <c r="E206" s="43">
        <v>61408.1</v>
      </c>
      <c r="F206" s="43">
        <v>69102.3</v>
      </c>
      <c r="G206" s="43">
        <v>70410.8</v>
      </c>
      <c r="H206" s="89">
        <f t="shared" si="12"/>
        <v>65006.75</v>
      </c>
      <c r="I206" s="44">
        <f t="shared" si="11"/>
        <v>434.60147058823532</v>
      </c>
      <c r="J206" s="44">
        <f t="shared" si="11"/>
        <v>426.44513888888889</v>
      </c>
      <c r="K206" s="44">
        <f t="shared" si="11"/>
        <v>392.62670454545457</v>
      </c>
      <c r="L206" s="44">
        <f t="shared" si="11"/>
        <v>440.0675</v>
      </c>
      <c r="P206" s="45">
        <f t="shared" si="13"/>
        <v>551.3126349643494</v>
      </c>
    </row>
    <row r="207" spans="1:16" ht="12.75" customHeight="1" x14ac:dyDescent="0.25">
      <c r="C207" s="40" t="s">
        <v>706</v>
      </c>
      <c r="D207" s="43">
        <v>53242.400000000001</v>
      </c>
      <c r="E207" s="43">
        <v>53338.7</v>
      </c>
      <c r="F207" s="43">
        <v>53608.4</v>
      </c>
      <c r="G207" s="43">
        <v>62423.3</v>
      </c>
      <c r="H207" s="89">
        <f t="shared" si="12"/>
        <v>55653.2</v>
      </c>
      <c r="I207" s="44">
        <f t="shared" si="11"/>
        <v>391.48823529411766</v>
      </c>
      <c r="J207" s="44">
        <f t="shared" si="11"/>
        <v>370.40763888888887</v>
      </c>
      <c r="K207" s="44">
        <f t="shared" si="11"/>
        <v>304.59318181818185</v>
      </c>
      <c r="L207" s="44">
        <f t="shared" si="11"/>
        <v>390.145625</v>
      </c>
      <c r="P207" s="45">
        <f t="shared" si="13"/>
        <v>474.13458866588678</v>
      </c>
    </row>
    <row r="208" spans="1:16" ht="12.75" customHeight="1" x14ac:dyDescent="0.25">
      <c r="C208" s="40" t="s">
        <v>707</v>
      </c>
      <c r="D208" s="43">
        <v>45571.3</v>
      </c>
      <c r="E208" s="43">
        <v>45970.7</v>
      </c>
      <c r="F208" s="43">
        <v>49558.400000000001</v>
      </c>
      <c r="G208" s="43">
        <v>49840.3</v>
      </c>
      <c r="H208" s="89">
        <f t="shared" si="12"/>
        <v>47735.175000000003</v>
      </c>
      <c r="I208" s="44">
        <f t="shared" si="11"/>
        <v>335.08308823529416</v>
      </c>
      <c r="J208" s="44">
        <f t="shared" si="11"/>
        <v>319.24097222222218</v>
      </c>
      <c r="K208" s="44">
        <f t="shared" si="11"/>
        <v>281.58181818181816</v>
      </c>
      <c r="L208" s="44">
        <f t="shared" si="11"/>
        <v>311.50187500000004</v>
      </c>
      <c r="P208" s="45">
        <f t="shared" si="13"/>
        <v>406.03122380960349</v>
      </c>
    </row>
    <row r="209" spans="1:16" ht="12.75" customHeight="1" x14ac:dyDescent="0.25">
      <c r="A209" s="40" t="s">
        <v>708</v>
      </c>
      <c r="B209" s="40" t="s">
        <v>709</v>
      </c>
      <c r="C209" s="40" t="s">
        <v>710</v>
      </c>
      <c r="D209" s="43">
        <v>51612.9</v>
      </c>
      <c r="E209" s="43">
        <v>56720.9</v>
      </c>
      <c r="F209" s="43">
        <v>63855.4</v>
      </c>
      <c r="G209" s="43">
        <v>62253.1</v>
      </c>
      <c r="H209" s="89">
        <f t="shared" si="12"/>
        <v>58610.575000000004</v>
      </c>
      <c r="I209" s="44">
        <f t="shared" si="11"/>
        <v>379.50661764705882</v>
      </c>
      <c r="J209" s="44">
        <f t="shared" si="11"/>
        <v>393.89513888888888</v>
      </c>
      <c r="K209" s="44">
        <f t="shared" si="11"/>
        <v>362.81477272727273</v>
      </c>
      <c r="L209" s="44">
        <f t="shared" si="11"/>
        <v>389.08187499999997</v>
      </c>
      <c r="P209" s="45">
        <f t="shared" si="13"/>
        <v>496.48463058767817</v>
      </c>
    </row>
    <row r="210" spans="1:16" ht="12.75" customHeight="1" x14ac:dyDescent="0.25">
      <c r="C210" s="40" t="s">
        <v>711</v>
      </c>
      <c r="D210" s="43">
        <v>61953.1</v>
      </c>
      <c r="E210" s="43">
        <v>62578.2</v>
      </c>
      <c r="F210" s="43">
        <v>62073.2</v>
      </c>
      <c r="G210" s="43">
        <v>63844.4</v>
      </c>
      <c r="H210" s="89">
        <f t="shared" si="12"/>
        <v>62612.224999999999</v>
      </c>
      <c r="I210" s="44">
        <f t="shared" si="11"/>
        <v>455.53749999999997</v>
      </c>
      <c r="J210" s="44">
        <f t="shared" si="11"/>
        <v>434.57083333333333</v>
      </c>
      <c r="K210" s="44">
        <f t="shared" si="11"/>
        <v>352.68863636363636</v>
      </c>
      <c r="L210" s="44">
        <f t="shared" si="11"/>
        <v>399.02750000000003</v>
      </c>
      <c r="P210" s="45">
        <f t="shared" si="13"/>
        <v>534.41386488636363</v>
      </c>
    </row>
    <row r="211" spans="1:16" ht="12.75" customHeight="1" x14ac:dyDescent="0.25">
      <c r="B211" s="40" t="s">
        <v>712</v>
      </c>
      <c r="C211" s="40" t="s">
        <v>713</v>
      </c>
      <c r="D211" s="43">
        <v>220155.2</v>
      </c>
      <c r="E211" s="43">
        <v>268007.59999999998</v>
      </c>
      <c r="F211" s="43">
        <v>380372.7</v>
      </c>
      <c r="G211" s="43">
        <v>273545.7</v>
      </c>
      <c r="H211" s="89">
        <f t="shared" si="12"/>
        <v>285520.3</v>
      </c>
      <c r="I211" s="44">
        <f t="shared" si="11"/>
        <v>1618.7882352941178</v>
      </c>
      <c r="J211" s="44">
        <f t="shared" si="11"/>
        <v>1861.1638888888888</v>
      </c>
      <c r="K211" s="44">
        <f t="shared" si="11"/>
        <v>2161.2085227272728</v>
      </c>
      <c r="L211" s="44">
        <f t="shared" si="11"/>
        <v>1709.660625</v>
      </c>
      <c r="P211" s="45">
        <f t="shared" si="13"/>
        <v>2392.6923240067958</v>
      </c>
    </row>
    <row r="212" spans="1:16" ht="12.75" customHeight="1" x14ac:dyDescent="0.25">
      <c r="C212" s="40" t="s">
        <v>714</v>
      </c>
      <c r="D212" s="43">
        <v>117286.1</v>
      </c>
      <c r="E212" s="43">
        <v>143222.20000000001</v>
      </c>
      <c r="F212" s="46">
        <v>164967</v>
      </c>
      <c r="G212" s="43">
        <v>136097.79999999999</v>
      </c>
      <c r="H212" s="89">
        <f t="shared" si="12"/>
        <v>140393.27500000002</v>
      </c>
      <c r="I212" s="44">
        <f t="shared" si="11"/>
        <v>862.39779411764709</v>
      </c>
      <c r="J212" s="44">
        <f t="shared" si="11"/>
        <v>994.59861111111115</v>
      </c>
      <c r="K212" s="44">
        <f t="shared" si="11"/>
        <v>937.3125</v>
      </c>
      <c r="L212" s="44">
        <f t="shared" si="11"/>
        <v>850.61124999999993</v>
      </c>
      <c r="P212" s="45">
        <f t="shared" si="13"/>
        <v>1186.4215105269609</v>
      </c>
    </row>
    <row r="213" spans="1:16" ht="12.75" customHeight="1" x14ac:dyDescent="0.25">
      <c r="B213" s="40" t="s">
        <v>715</v>
      </c>
      <c r="C213" s="40" t="s">
        <v>716</v>
      </c>
      <c r="D213" s="43">
        <v>84322.8</v>
      </c>
      <c r="E213" s="43">
        <v>93616.9</v>
      </c>
      <c r="F213" s="43">
        <v>94786.6</v>
      </c>
      <c r="G213" s="46">
        <v>113446</v>
      </c>
      <c r="H213" s="89">
        <f t="shared" si="12"/>
        <v>96543.075000000012</v>
      </c>
      <c r="I213" s="44">
        <f t="shared" si="11"/>
        <v>620.0205882352941</v>
      </c>
      <c r="J213" s="44">
        <f t="shared" si="11"/>
        <v>650.11736111111111</v>
      </c>
      <c r="K213" s="44">
        <f t="shared" si="11"/>
        <v>538.56022727272727</v>
      </c>
      <c r="L213" s="44">
        <f t="shared" si="11"/>
        <v>709.03750000000002</v>
      </c>
      <c r="P213" s="45">
        <f t="shared" si="13"/>
        <v>819.52296273952766</v>
      </c>
    </row>
    <row r="214" spans="1:16" ht="12.75" customHeight="1" x14ac:dyDescent="0.25">
      <c r="C214" s="40" t="s">
        <v>717</v>
      </c>
      <c r="D214" s="43">
        <v>72638.5</v>
      </c>
      <c r="E214" s="46">
        <v>75996</v>
      </c>
      <c r="F214" s="43">
        <v>86151.5</v>
      </c>
      <c r="G214" s="43">
        <v>92037.4</v>
      </c>
      <c r="H214" s="89">
        <f t="shared" si="12"/>
        <v>81705.850000000006</v>
      </c>
      <c r="I214" s="44">
        <f t="shared" si="11"/>
        <v>534.10661764705878</v>
      </c>
      <c r="J214" s="44">
        <f t="shared" si="11"/>
        <v>527.75</v>
      </c>
      <c r="K214" s="44">
        <f t="shared" si="11"/>
        <v>489.49715909090907</v>
      </c>
      <c r="L214" s="44">
        <f t="shared" si="11"/>
        <v>575.23374999999999</v>
      </c>
      <c r="P214" s="45">
        <f t="shared" si="13"/>
        <v>692.20423995320857</v>
      </c>
    </row>
    <row r="215" spans="1:16" ht="12.75" customHeight="1" x14ac:dyDescent="0.25">
      <c r="B215" s="40" t="s">
        <v>718</v>
      </c>
      <c r="C215" s="40" t="s">
        <v>719</v>
      </c>
      <c r="D215" s="43">
        <v>98005.2</v>
      </c>
      <c r="E215" s="43">
        <v>100266.1</v>
      </c>
      <c r="F215" s="43">
        <v>111268.7</v>
      </c>
      <c r="G215" s="43">
        <v>115849.9</v>
      </c>
      <c r="H215" s="89">
        <f t="shared" si="12"/>
        <v>106347.47500000001</v>
      </c>
      <c r="I215" s="44">
        <f t="shared" si="11"/>
        <v>720.62647058823529</v>
      </c>
      <c r="J215" s="44">
        <f t="shared" si="11"/>
        <v>696.29236111111118</v>
      </c>
      <c r="K215" s="44">
        <f t="shared" si="11"/>
        <v>632.20852272727268</v>
      </c>
      <c r="L215" s="44">
        <f t="shared" si="11"/>
        <v>724.06187499999999</v>
      </c>
      <c r="P215" s="45">
        <f t="shared" si="13"/>
        <v>902.67309417836452</v>
      </c>
    </row>
    <row r="216" spans="1:16" ht="12.75" customHeight="1" x14ac:dyDescent="0.25">
      <c r="C216" s="40" t="s">
        <v>720</v>
      </c>
      <c r="D216" s="43">
        <v>80673.899999999994</v>
      </c>
      <c r="E216" s="43">
        <v>85281.5</v>
      </c>
      <c r="F216" s="43">
        <v>117999.8</v>
      </c>
      <c r="G216" s="43">
        <v>99692.6</v>
      </c>
      <c r="H216" s="89">
        <f t="shared" si="12"/>
        <v>95911.950000000012</v>
      </c>
      <c r="I216" s="44">
        <f t="shared" si="11"/>
        <v>593.19044117647059</v>
      </c>
      <c r="J216" s="44">
        <f t="shared" si="11"/>
        <v>592.23263888888891</v>
      </c>
      <c r="K216" s="44">
        <f t="shared" si="11"/>
        <v>670.45340909090908</v>
      </c>
      <c r="L216" s="44">
        <f t="shared" si="11"/>
        <v>623.07875000000001</v>
      </c>
      <c r="P216" s="45">
        <f t="shared" si="13"/>
        <v>806.89993034536553</v>
      </c>
    </row>
    <row r="217" spans="1:16" ht="12.75" customHeight="1" x14ac:dyDescent="0.25">
      <c r="B217" s="40" t="s">
        <v>721</v>
      </c>
      <c r="C217" s="40" t="s">
        <v>722</v>
      </c>
      <c r="D217" s="43">
        <v>75300.2</v>
      </c>
      <c r="E217" s="43">
        <v>80063.3</v>
      </c>
      <c r="F217" s="46">
        <v>95614</v>
      </c>
      <c r="G217" s="43">
        <v>96445.5</v>
      </c>
      <c r="H217" s="89">
        <f t="shared" si="12"/>
        <v>86855.75</v>
      </c>
      <c r="I217" s="44">
        <f t="shared" si="11"/>
        <v>553.67794117647054</v>
      </c>
      <c r="J217" s="44">
        <f t="shared" si="11"/>
        <v>555.99513888888896</v>
      </c>
      <c r="K217" s="44">
        <f t="shared" si="11"/>
        <v>543.26136363636363</v>
      </c>
      <c r="L217" s="44">
        <f t="shared" si="11"/>
        <v>602.78437499999995</v>
      </c>
      <c r="P217" s="45">
        <f t="shared" si="13"/>
        <v>734.23647548741076</v>
      </c>
    </row>
    <row r="218" spans="1:16" ht="12.75" customHeight="1" x14ac:dyDescent="0.25">
      <c r="C218" s="40" t="s">
        <v>723</v>
      </c>
      <c r="D218" s="43">
        <v>122404.2</v>
      </c>
      <c r="E218" s="46">
        <v>180625</v>
      </c>
      <c r="F218" s="43">
        <v>187056.3</v>
      </c>
      <c r="G218" s="43">
        <v>130571.8</v>
      </c>
      <c r="H218" s="89">
        <f t="shared" si="12"/>
        <v>155164.32500000001</v>
      </c>
      <c r="I218" s="44">
        <f t="shared" si="11"/>
        <v>900.03088235294115</v>
      </c>
      <c r="J218" s="44">
        <f t="shared" si="11"/>
        <v>1254.3402777777778</v>
      </c>
      <c r="K218" s="44">
        <f t="shared" si="11"/>
        <v>1062.8198863636362</v>
      </c>
      <c r="L218" s="44">
        <f t="shared" si="11"/>
        <v>816.07375000000002</v>
      </c>
      <c r="P218" s="45">
        <f t="shared" si="13"/>
        <v>1312.8276912589126</v>
      </c>
    </row>
    <row r="219" spans="1:16" ht="12.75" customHeight="1" x14ac:dyDescent="0.25">
      <c r="B219" s="40" t="s">
        <v>724</v>
      </c>
      <c r="C219" s="40" t="s">
        <v>725</v>
      </c>
      <c r="D219" s="43">
        <v>49073.1</v>
      </c>
      <c r="E219" s="43">
        <v>105052.1</v>
      </c>
      <c r="F219" s="43">
        <v>79317.3</v>
      </c>
      <c r="G219" s="43">
        <v>86844.6</v>
      </c>
      <c r="H219" s="89">
        <f t="shared" si="12"/>
        <v>80071.774999999994</v>
      </c>
      <c r="I219" s="44">
        <f t="shared" si="11"/>
        <v>360.83161764705881</v>
      </c>
      <c r="J219" s="44">
        <f t="shared" si="11"/>
        <v>729.52847222222226</v>
      </c>
      <c r="K219" s="44">
        <f t="shared" si="11"/>
        <v>450.66647727272726</v>
      </c>
      <c r="L219" s="44">
        <f t="shared" si="11"/>
        <v>542.77875000000006</v>
      </c>
      <c r="P219" s="45">
        <f t="shared" si="13"/>
        <v>678.27863072972377</v>
      </c>
    </row>
    <row r="220" spans="1:16" ht="12.75" customHeight="1" x14ac:dyDescent="0.25">
      <c r="C220" s="40" t="s">
        <v>726</v>
      </c>
      <c r="D220" s="43">
        <v>24754.6</v>
      </c>
      <c r="E220" s="43">
        <v>27479.5</v>
      </c>
      <c r="F220" s="43">
        <v>25233.5</v>
      </c>
      <c r="G220" s="43">
        <v>28037.7</v>
      </c>
      <c r="H220" s="89">
        <f t="shared" si="12"/>
        <v>26376.325000000001</v>
      </c>
      <c r="I220" s="44">
        <f t="shared" si="11"/>
        <v>182.01911764705881</v>
      </c>
      <c r="J220" s="44">
        <f t="shared" si="11"/>
        <v>190.82986111111111</v>
      </c>
      <c r="K220" s="44">
        <f t="shared" si="11"/>
        <v>143.37215909090909</v>
      </c>
      <c r="L220" s="44">
        <f t="shared" si="11"/>
        <v>175.235625</v>
      </c>
      <c r="P220" s="45">
        <f t="shared" si="13"/>
        <v>225.06917630737524</v>
      </c>
    </row>
    <row r="221" spans="1:16" ht="12.75" customHeight="1" x14ac:dyDescent="0.25">
      <c r="C221" s="40" t="s">
        <v>727</v>
      </c>
      <c r="D221" s="43">
        <v>34557.699999999997</v>
      </c>
      <c r="E221" s="43">
        <v>37454.5</v>
      </c>
      <c r="F221" s="43">
        <v>33922.6</v>
      </c>
      <c r="G221" s="43">
        <v>36329.199999999997</v>
      </c>
      <c r="H221" s="89">
        <f t="shared" si="12"/>
        <v>35566</v>
      </c>
      <c r="I221" s="44">
        <f t="shared" si="11"/>
        <v>254.10073529411761</v>
      </c>
      <c r="J221" s="44">
        <f t="shared" si="11"/>
        <v>260.10069444444446</v>
      </c>
      <c r="K221" s="44">
        <f t="shared" si="11"/>
        <v>192.74204545454543</v>
      </c>
      <c r="L221" s="44">
        <f t="shared" si="11"/>
        <v>227.05749999999998</v>
      </c>
      <c r="P221" s="45">
        <f t="shared" si="13"/>
        <v>304.01731742535651</v>
      </c>
    </row>
    <row r="222" spans="1:16" ht="12.75" customHeight="1" x14ac:dyDescent="0.25">
      <c r="C222" s="40" t="s">
        <v>728</v>
      </c>
      <c r="D222" s="43">
        <v>86395.199999999997</v>
      </c>
      <c r="E222" s="43">
        <v>71460.600000000006</v>
      </c>
      <c r="F222" s="46">
        <v>92724</v>
      </c>
      <c r="G222" s="46">
        <v>87767</v>
      </c>
      <c r="H222" s="89">
        <f t="shared" si="12"/>
        <v>84586.7</v>
      </c>
      <c r="I222" s="44">
        <f t="shared" si="11"/>
        <v>635.25882352941176</v>
      </c>
      <c r="J222" s="44">
        <f t="shared" si="11"/>
        <v>496.25416666666672</v>
      </c>
      <c r="K222" s="44">
        <f t="shared" si="11"/>
        <v>526.84090909090912</v>
      </c>
      <c r="L222" s="44">
        <f t="shared" si="11"/>
        <v>548.54375000000005</v>
      </c>
      <c r="P222" s="45">
        <f t="shared" si="13"/>
        <v>718.34518484291459</v>
      </c>
    </row>
    <row r="223" spans="1:16" ht="12.75" customHeight="1" x14ac:dyDescent="0.25">
      <c r="B223" s="40" t="s">
        <v>729</v>
      </c>
      <c r="C223" s="40" t="s">
        <v>730</v>
      </c>
      <c r="D223" s="43">
        <v>39739.599999999999</v>
      </c>
      <c r="E223" s="43">
        <v>39074.300000000003</v>
      </c>
      <c r="F223" s="43">
        <v>41852.9</v>
      </c>
      <c r="G223" s="43">
        <v>41898.9</v>
      </c>
      <c r="H223" s="89">
        <f t="shared" si="12"/>
        <v>40641.424999999996</v>
      </c>
      <c r="I223" s="44">
        <f t="shared" si="11"/>
        <v>292.20294117647057</v>
      </c>
      <c r="J223" s="44">
        <f t="shared" si="11"/>
        <v>271.34930555555559</v>
      </c>
      <c r="K223" s="44">
        <f t="shared" si="11"/>
        <v>237.80056818181819</v>
      </c>
      <c r="L223" s="44">
        <f t="shared" si="11"/>
        <v>261.86812500000002</v>
      </c>
      <c r="P223" s="45">
        <f t="shared" si="13"/>
        <v>346.07841594195639</v>
      </c>
    </row>
    <row r="224" spans="1:16" ht="12.75" customHeight="1" x14ac:dyDescent="0.25">
      <c r="A224" s="40" t="s">
        <v>731</v>
      </c>
      <c r="B224" s="40" t="s">
        <v>732</v>
      </c>
      <c r="C224" s="40" t="s">
        <v>733</v>
      </c>
      <c r="D224" s="43">
        <v>66065.7</v>
      </c>
      <c r="E224" s="43">
        <v>68756.600000000006</v>
      </c>
      <c r="F224" s="43">
        <v>76632.899999999994</v>
      </c>
      <c r="G224" s="46">
        <v>68152</v>
      </c>
      <c r="H224" s="89">
        <f t="shared" si="12"/>
        <v>69901.799999999988</v>
      </c>
      <c r="I224" s="44">
        <f t="shared" si="11"/>
        <v>485.77720588235292</v>
      </c>
      <c r="J224" s="44">
        <f t="shared" si="11"/>
        <v>477.47638888888895</v>
      </c>
      <c r="K224" s="44">
        <f t="shared" si="11"/>
        <v>435.41420454545454</v>
      </c>
      <c r="L224" s="44">
        <f t="shared" si="11"/>
        <v>425.95</v>
      </c>
      <c r="P224" s="45">
        <f t="shared" si="13"/>
        <v>593.9130936775847</v>
      </c>
    </row>
    <row r="225" spans="2:16" ht="12.75" customHeight="1" x14ac:dyDescent="0.25">
      <c r="C225" s="40" t="s">
        <v>734</v>
      </c>
      <c r="D225" s="46">
        <v>62249</v>
      </c>
      <c r="E225" s="43">
        <v>74411.7</v>
      </c>
      <c r="F225" s="43">
        <v>84190.399999999994</v>
      </c>
      <c r="G225" s="43">
        <v>61815.199999999997</v>
      </c>
      <c r="H225" s="89">
        <f t="shared" si="12"/>
        <v>70666.574999999997</v>
      </c>
      <c r="I225" s="44">
        <f t="shared" si="11"/>
        <v>457.71323529411762</v>
      </c>
      <c r="J225" s="44">
        <f t="shared" si="11"/>
        <v>516.7479166666667</v>
      </c>
      <c r="K225" s="44">
        <f t="shared" si="11"/>
        <v>478.35454545454542</v>
      </c>
      <c r="L225" s="44">
        <f t="shared" si="11"/>
        <v>386.34499999999997</v>
      </c>
      <c r="P225" s="45">
        <f t="shared" si="13"/>
        <v>598.64680700868985</v>
      </c>
    </row>
    <row r="226" spans="2:16" ht="12.75" customHeight="1" x14ac:dyDescent="0.25">
      <c r="C226" s="40" t="s">
        <v>735</v>
      </c>
      <c r="D226" s="43">
        <v>73895.5</v>
      </c>
      <c r="E226" s="43">
        <v>69136.2</v>
      </c>
      <c r="F226" s="46">
        <v>71239</v>
      </c>
      <c r="G226" s="46">
        <v>76703</v>
      </c>
      <c r="H226" s="89">
        <f t="shared" si="12"/>
        <v>72743.425000000003</v>
      </c>
      <c r="I226" s="44">
        <f t="shared" si="11"/>
        <v>543.34926470588232</v>
      </c>
      <c r="J226" s="44">
        <f t="shared" si="11"/>
        <v>480.11249999999995</v>
      </c>
      <c r="K226" s="44">
        <f t="shared" si="11"/>
        <v>404.76704545454544</v>
      </c>
      <c r="L226" s="44">
        <f t="shared" si="11"/>
        <v>479.39375000000001</v>
      </c>
      <c r="P226" s="45">
        <f t="shared" si="13"/>
        <v>620.93114333221922</v>
      </c>
    </row>
    <row r="227" spans="2:16" ht="12.75" customHeight="1" x14ac:dyDescent="0.25">
      <c r="C227" s="40" t="s">
        <v>736</v>
      </c>
      <c r="D227" s="43">
        <v>63263.1</v>
      </c>
      <c r="E227" s="43">
        <v>59731.8</v>
      </c>
      <c r="F227" s="43">
        <v>68565.399999999994</v>
      </c>
      <c r="G227" s="43">
        <v>62430.9</v>
      </c>
      <c r="H227" s="89">
        <f t="shared" si="12"/>
        <v>63497.799999999996</v>
      </c>
      <c r="I227" s="44">
        <f t="shared" si="11"/>
        <v>465.16985294117649</v>
      </c>
      <c r="J227" s="44">
        <f t="shared" si="11"/>
        <v>414.80416666666667</v>
      </c>
      <c r="K227" s="44">
        <f t="shared" si="11"/>
        <v>389.57613636363635</v>
      </c>
      <c r="L227" s="44">
        <f t="shared" si="11"/>
        <v>390.19312500000001</v>
      </c>
      <c r="P227" s="45">
        <f t="shared" si="13"/>
        <v>540.2464379562166</v>
      </c>
    </row>
    <row r="228" spans="2:16" ht="12.75" customHeight="1" x14ac:dyDescent="0.25">
      <c r="B228" s="40" t="s">
        <v>737</v>
      </c>
      <c r="C228" s="40" t="s">
        <v>738</v>
      </c>
      <c r="D228" s="43">
        <v>33323.800000000003</v>
      </c>
      <c r="E228" s="43">
        <v>41447.800000000003</v>
      </c>
      <c r="F228" s="43">
        <v>44423.5</v>
      </c>
      <c r="G228" s="43">
        <v>48424.3</v>
      </c>
      <c r="H228" s="89">
        <f t="shared" si="12"/>
        <v>41904.850000000006</v>
      </c>
      <c r="I228" s="44">
        <f t="shared" si="11"/>
        <v>245.02794117647062</v>
      </c>
      <c r="J228" s="44">
        <f t="shared" si="11"/>
        <v>287.83194444444445</v>
      </c>
      <c r="K228" s="44">
        <f t="shared" si="11"/>
        <v>252.40625</v>
      </c>
      <c r="L228" s="44">
        <f t="shared" si="11"/>
        <v>302.65187500000002</v>
      </c>
      <c r="P228" s="45">
        <f t="shared" si="13"/>
        <v>354.11731245710786</v>
      </c>
    </row>
    <row r="229" spans="2:16" ht="12.75" customHeight="1" x14ac:dyDescent="0.25">
      <c r="C229" s="40" t="s">
        <v>739</v>
      </c>
      <c r="D229" s="43">
        <v>38106.300000000003</v>
      </c>
      <c r="E229" s="46">
        <v>40845</v>
      </c>
      <c r="F229" s="43">
        <v>42547.5</v>
      </c>
      <c r="G229" s="43">
        <v>43210.9</v>
      </c>
      <c r="H229" s="89">
        <f t="shared" si="12"/>
        <v>41177.425000000003</v>
      </c>
      <c r="I229" s="44">
        <f t="shared" si="11"/>
        <v>280.19338235294117</v>
      </c>
      <c r="J229" s="44">
        <f t="shared" si="11"/>
        <v>283.64583333333331</v>
      </c>
      <c r="K229" s="44">
        <f t="shared" si="11"/>
        <v>241.74715909090909</v>
      </c>
      <c r="L229" s="44">
        <f t="shared" si="11"/>
        <v>270.06812500000001</v>
      </c>
      <c r="P229" s="45">
        <f t="shared" si="13"/>
        <v>350.12553967747323</v>
      </c>
    </row>
    <row r="230" spans="2:16" ht="12.75" customHeight="1" x14ac:dyDescent="0.25">
      <c r="C230" s="40" t="s">
        <v>740</v>
      </c>
      <c r="D230" s="43">
        <v>62360.3</v>
      </c>
      <c r="E230" s="43">
        <v>93981.5</v>
      </c>
      <c r="F230" s="43">
        <v>61625.5</v>
      </c>
      <c r="G230" s="43">
        <v>64881.9</v>
      </c>
      <c r="H230" s="89">
        <f t="shared" si="12"/>
        <v>70712.3</v>
      </c>
      <c r="I230" s="44">
        <f t="shared" si="11"/>
        <v>458.53161764705885</v>
      </c>
      <c r="J230" s="44">
        <f t="shared" si="11"/>
        <v>652.64930555555554</v>
      </c>
      <c r="K230" s="44">
        <f t="shared" si="11"/>
        <v>350.14488636363637</v>
      </c>
      <c r="L230" s="44">
        <f t="shared" si="11"/>
        <v>405.51187500000003</v>
      </c>
      <c r="P230" s="45">
        <f t="shared" si="13"/>
        <v>607.65566632631476</v>
      </c>
    </row>
    <row r="231" spans="2:16" ht="12.75" customHeight="1" x14ac:dyDescent="0.25">
      <c r="B231" s="40" t="s">
        <v>741</v>
      </c>
      <c r="C231" s="40" t="s">
        <v>742</v>
      </c>
      <c r="D231" s="46">
        <v>37988</v>
      </c>
      <c r="E231" s="43">
        <v>46572.6</v>
      </c>
      <c r="F231" s="43">
        <v>50940.4</v>
      </c>
      <c r="G231" s="43">
        <v>42104.5</v>
      </c>
      <c r="H231" s="89">
        <f t="shared" si="12"/>
        <v>44401.375</v>
      </c>
      <c r="I231" s="44">
        <f t="shared" si="11"/>
        <v>279.3235294117647</v>
      </c>
      <c r="J231" s="44">
        <f t="shared" si="11"/>
        <v>323.42083333333335</v>
      </c>
      <c r="K231" s="44">
        <f t="shared" si="11"/>
        <v>289.43409090909091</v>
      </c>
      <c r="L231" s="44">
        <f t="shared" si="11"/>
        <v>263.15312499999999</v>
      </c>
      <c r="P231" s="45">
        <f t="shared" si="13"/>
        <v>376.06042885193847</v>
      </c>
    </row>
    <row r="232" spans="2:16" ht="12.75" customHeight="1" x14ac:dyDescent="0.25">
      <c r="C232" s="40" t="s">
        <v>743</v>
      </c>
      <c r="D232" s="43">
        <v>63454.400000000001</v>
      </c>
      <c r="E232" s="43">
        <v>70946.600000000006</v>
      </c>
      <c r="F232" s="43">
        <v>70320.800000000003</v>
      </c>
      <c r="G232" s="43">
        <v>79709.399999999994</v>
      </c>
      <c r="H232" s="89">
        <f t="shared" si="12"/>
        <v>71107.799999999988</v>
      </c>
      <c r="I232" s="44">
        <f t="shared" si="11"/>
        <v>466.57647058823528</v>
      </c>
      <c r="J232" s="44">
        <f t="shared" si="11"/>
        <v>492.68472222222226</v>
      </c>
      <c r="K232" s="44">
        <f t="shared" si="11"/>
        <v>399.55</v>
      </c>
      <c r="L232" s="44">
        <f t="shared" si="11"/>
        <v>498.18374999999997</v>
      </c>
      <c r="P232" s="45">
        <f t="shared" si="13"/>
        <v>604.45185388480388</v>
      </c>
    </row>
    <row r="233" spans="2:16" ht="12.75" customHeight="1" x14ac:dyDescent="0.25">
      <c r="B233" s="40" t="s">
        <v>744</v>
      </c>
      <c r="C233" s="40" t="s">
        <v>745</v>
      </c>
      <c r="D233" s="43">
        <v>39637.800000000003</v>
      </c>
      <c r="E233" s="43">
        <v>43725.2</v>
      </c>
      <c r="F233" s="43">
        <v>39845.300000000003</v>
      </c>
      <c r="G233" s="43">
        <v>39402.6</v>
      </c>
      <c r="H233" s="89">
        <f t="shared" si="12"/>
        <v>40652.724999999999</v>
      </c>
      <c r="I233" s="44">
        <f t="shared" si="11"/>
        <v>291.45441176470592</v>
      </c>
      <c r="J233" s="44">
        <f t="shared" si="11"/>
        <v>303.64722222222218</v>
      </c>
      <c r="K233" s="44">
        <f t="shared" si="11"/>
        <v>226.39375000000001</v>
      </c>
      <c r="L233" s="44">
        <f t="shared" si="11"/>
        <v>246.26624999999999</v>
      </c>
      <c r="P233" s="45">
        <f t="shared" si="13"/>
        <v>347.55641186274511</v>
      </c>
    </row>
    <row r="234" spans="2:16" ht="12.75" customHeight="1" x14ac:dyDescent="0.25">
      <c r="C234" s="40" t="s">
        <v>746</v>
      </c>
      <c r="D234" s="43">
        <v>56536.3</v>
      </c>
      <c r="E234" s="43">
        <v>49239.5</v>
      </c>
      <c r="F234" s="43">
        <v>59409.5</v>
      </c>
      <c r="G234" s="46">
        <v>51545</v>
      </c>
      <c r="H234" s="89">
        <f t="shared" si="12"/>
        <v>54182.574999999997</v>
      </c>
      <c r="I234" s="44">
        <f t="shared" si="11"/>
        <v>415.70808823529416</v>
      </c>
      <c r="J234" s="44">
        <f t="shared" si="11"/>
        <v>341.94097222222223</v>
      </c>
      <c r="K234" s="44">
        <f t="shared" si="11"/>
        <v>337.55397727272725</v>
      </c>
      <c r="L234" s="44">
        <f t="shared" si="11"/>
        <v>322.15625</v>
      </c>
      <c r="P234" s="45">
        <f t="shared" si="13"/>
        <v>461.35044815619426</v>
      </c>
    </row>
    <row r="235" spans="2:16" ht="12.75" customHeight="1" x14ac:dyDescent="0.25">
      <c r="C235" s="40" t="s">
        <v>747</v>
      </c>
      <c r="D235" s="43">
        <v>45491.7</v>
      </c>
      <c r="E235" s="43">
        <v>44074.5</v>
      </c>
      <c r="F235" s="43">
        <v>41978.1</v>
      </c>
      <c r="G235" s="43">
        <v>63939.199999999997</v>
      </c>
      <c r="H235" s="89">
        <f t="shared" si="12"/>
        <v>48870.875</v>
      </c>
      <c r="I235" s="44">
        <f t="shared" si="11"/>
        <v>334.49779411764706</v>
      </c>
      <c r="J235" s="44">
        <f t="shared" si="11"/>
        <v>306.07291666666669</v>
      </c>
      <c r="K235" s="44">
        <f t="shared" si="11"/>
        <v>238.51193181818181</v>
      </c>
      <c r="L235" s="44">
        <f t="shared" si="11"/>
        <v>399.62</v>
      </c>
      <c r="P235" s="45">
        <f t="shared" si="13"/>
        <v>416.21771016711227</v>
      </c>
    </row>
    <row r="236" spans="2:16" ht="12.75" customHeight="1" x14ac:dyDescent="0.25">
      <c r="B236" s="40" t="s">
        <v>748</v>
      </c>
      <c r="C236" s="40" t="s">
        <v>749</v>
      </c>
      <c r="D236" s="43">
        <v>34254.400000000001</v>
      </c>
      <c r="E236" s="43">
        <v>35232.199999999997</v>
      </c>
      <c r="F236" s="43">
        <v>37086.400000000001</v>
      </c>
      <c r="G236" s="43">
        <v>38121.9</v>
      </c>
      <c r="H236" s="89">
        <f t="shared" si="12"/>
        <v>36173.724999999999</v>
      </c>
      <c r="I236" s="44">
        <f t="shared" si="11"/>
        <v>251.87058823529412</v>
      </c>
      <c r="J236" s="44">
        <f t="shared" si="11"/>
        <v>244.66805555555553</v>
      </c>
      <c r="K236" s="44">
        <f t="shared" si="11"/>
        <v>210.71818181818182</v>
      </c>
      <c r="L236" s="44">
        <f t="shared" si="11"/>
        <v>238.261875</v>
      </c>
      <c r="P236" s="45">
        <f t="shared" si="13"/>
        <v>307.76633704823979</v>
      </c>
    </row>
    <row r="237" spans="2:16" ht="12.75" customHeight="1" x14ac:dyDescent="0.25">
      <c r="C237" s="40" t="s">
        <v>750</v>
      </c>
      <c r="D237" s="43">
        <v>43778.8</v>
      </c>
      <c r="E237" s="43">
        <v>40606.9</v>
      </c>
      <c r="F237" s="43">
        <v>43814.3</v>
      </c>
      <c r="G237" s="43">
        <v>42395.8</v>
      </c>
      <c r="H237" s="89">
        <f t="shared" si="12"/>
        <v>42648.950000000004</v>
      </c>
      <c r="I237" s="44">
        <f t="shared" si="11"/>
        <v>321.90294117647062</v>
      </c>
      <c r="J237" s="44">
        <f t="shared" si="11"/>
        <v>281.99236111111111</v>
      </c>
      <c r="K237" s="44">
        <f t="shared" si="11"/>
        <v>248.94488636363639</v>
      </c>
      <c r="L237" s="44">
        <f t="shared" si="11"/>
        <v>264.97375</v>
      </c>
      <c r="P237" s="45">
        <f t="shared" si="13"/>
        <v>363.84843703097147</v>
      </c>
    </row>
    <row r="238" spans="2:16" ht="12.75" customHeight="1" x14ac:dyDescent="0.25">
      <c r="C238" s="40" t="s">
        <v>751</v>
      </c>
      <c r="D238" s="43">
        <v>42742.2</v>
      </c>
      <c r="E238" s="43">
        <v>40240.199999999997</v>
      </c>
      <c r="F238" s="43">
        <v>41902.300000000003</v>
      </c>
      <c r="G238" s="43">
        <v>42549.7</v>
      </c>
      <c r="H238" s="89">
        <f t="shared" si="12"/>
        <v>41858.6</v>
      </c>
      <c r="I238" s="44">
        <f t="shared" si="11"/>
        <v>314.28088235294115</v>
      </c>
      <c r="J238" s="44">
        <f t="shared" si="11"/>
        <v>279.44583333333333</v>
      </c>
      <c r="K238" s="44">
        <f t="shared" si="11"/>
        <v>238.08125000000001</v>
      </c>
      <c r="L238" s="44">
        <f t="shared" si="11"/>
        <v>265.93562499999996</v>
      </c>
      <c r="P238" s="45">
        <f t="shared" si="13"/>
        <v>357.31553876838228</v>
      </c>
    </row>
    <row r="239" spans="2:16" ht="12.75" customHeight="1" x14ac:dyDescent="0.25">
      <c r="B239" s="40" t="s">
        <v>752</v>
      </c>
      <c r="C239" s="40" t="s">
        <v>753</v>
      </c>
      <c r="D239" s="43">
        <v>70093.899999999994</v>
      </c>
      <c r="E239" s="46">
        <v>64787</v>
      </c>
      <c r="F239" s="43">
        <v>80515.3</v>
      </c>
      <c r="G239" s="43">
        <v>74378.399999999994</v>
      </c>
      <c r="H239" s="89">
        <f t="shared" si="12"/>
        <v>72443.649999999994</v>
      </c>
      <c r="I239" s="44">
        <f t="shared" si="11"/>
        <v>515.39632352941169</v>
      </c>
      <c r="J239" s="44">
        <f t="shared" si="11"/>
        <v>449.90972222222223</v>
      </c>
      <c r="K239" s="44">
        <f t="shared" si="11"/>
        <v>457.47329545454545</v>
      </c>
      <c r="L239" s="44">
        <f t="shared" si="11"/>
        <v>464.86499999999995</v>
      </c>
      <c r="P239" s="45">
        <f t="shared" si="13"/>
        <v>614.42823306261141</v>
      </c>
    </row>
    <row r="240" spans="2:16" ht="12.75" customHeight="1" x14ac:dyDescent="0.25">
      <c r="C240" s="40" t="s">
        <v>754</v>
      </c>
      <c r="D240" s="43">
        <v>34710.699999999997</v>
      </c>
      <c r="E240" s="43">
        <v>36226.699999999997</v>
      </c>
      <c r="F240" s="43">
        <v>37995.199999999997</v>
      </c>
      <c r="G240" s="43">
        <v>37112.5</v>
      </c>
      <c r="H240" s="89">
        <f t="shared" si="12"/>
        <v>36511.274999999994</v>
      </c>
      <c r="I240" s="44">
        <f t="shared" ref="I240:L270" si="14">D240/I$5/8</f>
        <v>255.22573529411761</v>
      </c>
      <c r="J240" s="44">
        <f t="shared" si="14"/>
        <v>251.57430555555553</v>
      </c>
      <c r="K240" s="44">
        <f t="shared" si="14"/>
        <v>215.88181818181818</v>
      </c>
      <c r="L240" s="44">
        <f t="shared" si="14"/>
        <v>231.953125</v>
      </c>
      <c r="P240" s="45">
        <f t="shared" si="13"/>
        <v>310.73368730225042</v>
      </c>
    </row>
    <row r="241" spans="1:16" ht="12.75" customHeight="1" x14ac:dyDescent="0.25">
      <c r="C241" s="40" t="s">
        <v>755</v>
      </c>
      <c r="D241" s="46">
        <v>77953</v>
      </c>
      <c r="E241" s="43">
        <v>117786.4</v>
      </c>
      <c r="F241" s="43">
        <v>90340.6</v>
      </c>
      <c r="G241" s="43">
        <v>97897.8</v>
      </c>
      <c r="H241" s="89">
        <f t="shared" si="12"/>
        <v>95994.45</v>
      </c>
      <c r="I241" s="44">
        <f t="shared" si="14"/>
        <v>573.18382352941171</v>
      </c>
      <c r="J241" s="44">
        <f t="shared" si="14"/>
        <v>817.96111111111111</v>
      </c>
      <c r="K241" s="44">
        <f t="shared" si="14"/>
        <v>513.29886363636365</v>
      </c>
      <c r="L241" s="44">
        <f t="shared" si="14"/>
        <v>611.86125000000004</v>
      </c>
      <c r="P241" s="45">
        <f t="shared" si="13"/>
        <v>819.05729321412662</v>
      </c>
    </row>
    <row r="242" spans="1:16" ht="12.75" customHeight="1" x14ac:dyDescent="0.25">
      <c r="C242" s="40" t="s">
        <v>756</v>
      </c>
      <c r="D242" s="43">
        <v>65621.399999999994</v>
      </c>
      <c r="E242" s="43">
        <v>73257.3</v>
      </c>
      <c r="F242" s="43">
        <v>68498.600000000006</v>
      </c>
      <c r="G242" s="43">
        <v>71170.8</v>
      </c>
      <c r="H242" s="89">
        <f t="shared" si="12"/>
        <v>69637.025000000009</v>
      </c>
      <c r="I242" s="44">
        <f t="shared" si="14"/>
        <v>482.51029411764699</v>
      </c>
      <c r="J242" s="44">
        <f t="shared" si="14"/>
        <v>508.73125000000005</v>
      </c>
      <c r="K242" s="44">
        <f t="shared" si="14"/>
        <v>389.19659090909096</v>
      </c>
      <c r="L242" s="44">
        <f t="shared" si="14"/>
        <v>444.8175</v>
      </c>
      <c r="P242" s="45">
        <f t="shared" si="13"/>
        <v>594.12070920120311</v>
      </c>
    </row>
    <row r="243" spans="1:16" ht="12.75" customHeight="1" x14ac:dyDescent="0.25">
      <c r="A243" s="40" t="s">
        <v>757</v>
      </c>
      <c r="B243" s="40" t="s">
        <v>758</v>
      </c>
      <c r="C243" s="40" t="s">
        <v>759</v>
      </c>
      <c r="D243" s="46">
        <v>60902</v>
      </c>
      <c r="E243" s="43">
        <v>65965.2</v>
      </c>
      <c r="F243" s="43">
        <v>72793.600000000006</v>
      </c>
      <c r="G243" s="43">
        <v>78041.7</v>
      </c>
      <c r="H243" s="89">
        <f t="shared" si="12"/>
        <v>69425.625</v>
      </c>
      <c r="I243" s="44">
        <f t="shared" si="14"/>
        <v>447.80882352941177</v>
      </c>
      <c r="J243" s="44">
        <f t="shared" si="14"/>
        <v>458.09166666666664</v>
      </c>
      <c r="K243" s="44">
        <f t="shared" si="14"/>
        <v>413.6</v>
      </c>
      <c r="L243" s="44">
        <f t="shared" si="14"/>
        <v>487.760625</v>
      </c>
      <c r="P243" s="45">
        <f t="shared" si="13"/>
        <v>588.26349299632352</v>
      </c>
    </row>
    <row r="244" spans="1:16" ht="12.75" customHeight="1" x14ac:dyDescent="0.25">
      <c r="C244" s="40" t="s">
        <v>760</v>
      </c>
      <c r="D244" s="43">
        <v>56685.7</v>
      </c>
      <c r="E244" s="43">
        <v>57124.5</v>
      </c>
      <c r="F244" s="43">
        <v>60517.3</v>
      </c>
      <c r="G244" s="43">
        <v>61777.1</v>
      </c>
      <c r="H244" s="89">
        <f t="shared" si="12"/>
        <v>59026.15</v>
      </c>
      <c r="I244" s="44">
        <f t="shared" si="14"/>
        <v>416.80661764705883</v>
      </c>
      <c r="J244" s="44">
        <f t="shared" si="14"/>
        <v>396.69791666666669</v>
      </c>
      <c r="K244" s="44">
        <f t="shared" si="14"/>
        <v>343.84829545454545</v>
      </c>
      <c r="L244" s="44">
        <f t="shared" si="14"/>
        <v>386.106875</v>
      </c>
      <c r="P244" s="45">
        <f t="shared" si="13"/>
        <v>502.39613390207222</v>
      </c>
    </row>
    <row r="245" spans="1:16" ht="12.75" customHeight="1" x14ac:dyDescent="0.25">
      <c r="C245" s="40" t="s">
        <v>761</v>
      </c>
      <c r="D245" s="43">
        <v>41526.800000000003</v>
      </c>
      <c r="E245" s="43">
        <v>43054.3</v>
      </c>
      <c r="F245" s="43">
        <v>74088.3</v>
      </c>
      <c r="G245" s="43">
        <v>51988.9</v>
      </c>
      <c r="H245" s="89">
        <f t="shared" si="12"/>
        <v>52664.575000000004</v>
      </c>
      <c r="I245" s="44">
        <f t="shared" si="14"/>
        <v>305.34411764705885</v>
      </c>
      <c r="J245" s="44">
        <f t="shared" si="14"/>
        <v>298.98819444444445</v>
      </c>
      <c r="K245" s="44">
        <f t="shared" si="14"/>
        <v>420.95625000000001</v>
      </c>
      <c r="L245" s="44">
        <f t="shared" si="14"/>
        <v>324.93062500000002</v>
      </c>
      <c r="P245" s="45">
        <f t="shared" si="13"/>
        <v>439.49634539828435</v>
      </c>
    </row>
    <row r="246" spans="1:16" ht="12.75" customHeight="1" x14ac:dyDescent="0.25">
      <c r="A246" s="40" t="s">
        <v>762</v>
      </c>
      <c r="B246" s="40" t="s">
        <v>763</v>
      </c>
      <c r="C246" s="40" t="s">
        <v>764</v>
      </c>
      <c r="D246" s="43">
        <v>43041.2</v>
      </c>
      <c r="E246" s="43">
        <v>44097.8</v>
      </c>
      <c r="F246" s="43">
        <v>45680.3</v>
      </c>
      <c r="G246" s="43">
        <v>45019.1</v>
      </c>
      <c r="H246" s="89">
        <f t="shared" si="12"/>
        <v>44459.6</v>
      </c>
      <c r="I246" s="44">
        <f t="shared" si="14"/>
        <v>316.47941176470584</v>
      </c>
      <c r="J246" s="44">
        <f t="shared" si="14"/>
        <v>306.23472222222222</v>
      </c>
      <c r="K246" s="44">
        <f t="shared" si="14"/>
        <v>259.54715909090913</v>
      </c>
      <c r="L246" s="44">
        <f t="shared" si="14"/>
        <v>281.36937499999999</v>
      </c>
      <c r="P246" s="45">
        <f t="shared" si="13"/>
        <v>378.76178245933608</v>
      </c>
    </row>
    <row r="247" spans="1:16" ht="12.75" customHeight="1" x14ac:dyDescent="0.25">
      <c r="C247" s="40" t="s">
        <v>765</v>
      </c>
      <c r="D247" s="43">
        <v>64176.9</v>
      </c>
      <c r="E247" s="43">
        <v>65936.5</v>
      </c>
      <c r="F247" s="43">
        <v>74876.399999999994</v>
      </c>
      <c r="G247" s="43">
        <v>70721.600000000006</v>
      </c>
      <c r="H247" s="89">
        <f t="shared" si="12"/>
        <v>68927.850000000006</v>
      </c>
      <c r="I247" s="44">
        <f t="shared" si="14"/>
        <v>471.88897058823528</v>
      </c>
      <c r="J247" s="44">
        <f t="shared" si="14"/>
        <v>457.89236111111109</v>
      </c>
      <c r="K247" s="44">
        <f t="shared" si="14"/>
        <v>425.43409090909086</v>
      </c>
      <c r="L247" s="44">
        <f t="shared" si="14"/>
        <v>442.01000000000005</v>
      </c>
      <c r="P247" s="45">
        <f t="shared" si="13"/>
        <v>584.99687505904626</v>
      </c>
    </row>
    <row r="248" spans="1:16" ht="12.75" customHeight="1" x14ac:dyDescent="0.25">
      <c r="C248" s="40" t="s">
        <v>766</v>
      </c>
      <c r="D248" s="43">
        <v>48879.9</v>
      </c>
      <c r="E248" s="43">
        <v>49088.7</v>
      </c>
      <c r="F248" s="43">
        <v>56636.800000000003</v>
      </c>
      <c r="G248" s="43">
        <v>56687.4</v>
      </c>
      <c r="H248" s="89">
        <f t="shared" si="12"/>
        <v>52823.200000000004</v>
      </c>
      <c r="I248" s="44">
        <f t="shared" si="14"/>
        <v>359.41102941176473</v>
      </c>
      <c r="J248" s="44">
        <f t="shared" si="14"/>
        <v>340.89374999999995</v>
      </c>
      <c r="K248" s="44">
        <f t="shared" si="14"/>
        <v>321.8</v>
      </c>
      <c r="L248" s="44">
        <f t="shared" si="14"/>
        <v>354.29624999999999</v>
      </c>
      <c r="P248" s="45">
        <f t="shared" si="13"/>
        <v>448.01853507352945</v>
      </c>
    </row>
    <row r="249" spans="1:16" ht="12.75" customHeight="1" x14ac:dyDescent="0.25">
      <c r="C249" s="40" t="s">
        <v>767</v>
      </c>
      <c r="D249" s="43">
        <v>47959.5</v>
      </c>
      <c r="E249" s="43">
        <v>49954.400000000001</v>
      </c>
      <c r="F249" s="43">
        <v>53743.199999999997</v>
      </c>
      <c r="G249" s="43">
        <v>51810.7</v>
      </c>
      <c r="H249" s="89">
        <f t="shared" si="12"/>
        <v>50866.95</v>
      </c>
      <c r="I249" s="44">
        <f t="shared" si="14"/>
        <v>352.64338235294116</v>
      </c>
      <c r="J249" s="44">
        <f t="shared" si="14"/>
        <v>346.90555555555557</v>
      </c>
      <c r="K249" s="44">
        <f t="shared" si="14"/>
        <v>305.35909090909087</v>
      </c>
      <c r="L249" s="44">
        <f t="shared" si="14"/>
        <v>323.81687499999998</v>
      </c>
      <c r="P249" s="45">
        <f t="shared" si="13"/>
        <v>432.49995619262478</v>
      </c>
    </row>
    <row r="250" spans="1:16" ht="12.75" customHeight="1" x14ac:dyDescent="0.25">
      <c r="A250" s="40" t="s">
        <v>768</v>
      </c>
      <c r="B250" s="40" t="s">
        <v>769</v>
      </c>
      <c r="C250" s="40" t="s">
        <v>770</v>
      </c>
      <c r="D250" s="43">
        <v>59134.1</v>
      </c>
      <c r="E250" s="43">
        <v>57112.800000000003</v>
      </c>
      <c r="F250" s="43">
        <v>59203.6</v>
      </c>
      <c r="G250" s="46">
        <v>59351</v>
      </c>
      <c r="H250" s="89">
        <f t="shared" si="12"/>
        <v>58700.375</v>
      </c>
      <c r="I250" s="44">
        <f t="shared" si="14"/>
        <v>434.80955882352941</v>
      </c>
      <c r="J250" s="44">
        <f t="shared" si="14"/>
        <v>396.61666666666667</v>
      </c>
      <c r="K250" s="44">
        <f t="shared" si="14"/>
        <v>336.3840909090909</v>
      </c>
      <c r="L250" s="44">
        <f t="shared" si="14"/>
        <v>370.94375000000002</v>
      </c>
      <c r="P250" s="45">
        <f t="shared" si="13"/>
        <v>500.86444861296786</v>
      </c>
    </row>
    <row r="251" spans="1:16" ht="12.75" customHeight="1" x14ac:dyDescent="0.25">
      <c r="C251" s="40" t="s">
        <v>771</v>
      </c>
      <c r="D251" s="46">
        <v>59131</v>
      </c>
      <c r="E251" s="43">
        <v>58889.3</v>
      </c>
      <c r="F251" s="43">
        <v>63916.5</v>
      </c>
      <c r="G251" s="43">
        <v>64346.400000000001</v>
      </c>
      <c r="H251" s="89">
        <f t="shared" si="12"/>
        <v>61570.799999999996</v>
      </c>
      <c r="I251" s="44">
        <f t="shared" si="14"/>
        <v>434.78676470588238</v>
      </c>
      <c r="J251" s="44">
        <f t="shared" si="14"/>
        <v>408.95347222222222</v>
      </c>
      <c r="K251" s="44">
        <f t="shared" si="14"/>
        <v>363.16193181818181</v>
      </c>
      <c r="L251" s="44">
        <f t="shared" si="14"/>
        <v>402.16500000000002</v>
      </c>
      <c r="P251" s="45">
        <f t="shared" si="13"/>
        <v>523.75136342691621</v>
      </c>
    </row>
    <row r="252" spans="1:16" ht="12.75" customHeight="1" x14ac:dyDescent="0.25">
      <c r="C252" s="40" t="s">
        <v>772</v>
      </c>
      <c r="D252" s="43">
        <v>56907.7</v>
      </c>
      <c r="E252" s="43">
        <v>54276.4</v>
      </c>
      <c r="F252" s="43">
        <v>58570.1</v>
      </c>
      <c r="G252" s="43">
        <v>57024.1</v>
      </c>
      <c r="H252" s="89">
        <f t="shared" si="12"/>
        <v>56694.575000000004</v>
      </c>
      <c r="I252" s="44">
        <f t="shared" si="14"/>
        <v>418.43897058823529</v>
      </c>
      <c r="J252" s="44">
        <f t="shared" si="14"/>
        <v>376.91944444444448</v>
      </c>
      <c r="K252" s="44">
        <f t="shared" si="14"/>
        <v>332.78465909090909</v>
      </c>
      <c r="L252" s="44">
        <f t="shared" si="14"/>
        <v>356.40062499999999</v>
      </c>
      <c r="P252" s="45">
        <f t="shared" si="13"/>
        <v>483.21897406472817</v>
      </c>
    </row>
    <row r="253" spans="1:16" ht="12.75" customHeight="1" x14ac:dyDescent="0.25">
      <c r="B253" s="40" t="s">
        <v>773</v>
      </c>
      <c r="C253" s="40" t="s">
        <v>774</v>
      </c>
      <c r="D253" s="43">
        <v>32540.799999999999</v>
      </c>
      <c r="E253" s="43">
        <v>33917.699999999997</v>
      </c>
      <c r="F253" s="43">
        <v>35839.699999999997</v>
      </c>
      <c r="G253" s="43">
        <v>45219.6</v>
      </c>
      <c r="H253" s="89">
        <f t="shared" si="12"/>
        <v>36879.449999999997</v>
      </c>
      <c r="I253" s="44">
        <f t="shared" si="14"/>
        <v>239.2705882352941</v>
      </c>
      <c r="J253" s="44">
        <f t="shared" si="14"/>
        <v>235.53958333333333</v>
      </c>
      <c r="K253" s="44">
        <f t="shared" si="14"/>
        <v>203.63465909090908</v>
      </c>
      <c r="L253" s="44">
        <f t="shared" si="14"/>
        <v>282.6225</v>
      </c>
      <c r="P253" s="45">
        <f t="shared" si="13"/>
        <v>312.82741612967914</v>
      </c>
    </row>
    <row r="254" spans="1:16" ht="12.75" customHeight="1" x14ac:dyDescent="0.25">
      <c r="C254" s="40" t="s">
        <v>775</v>
      </c>
      <c r="D254" s="43">
        <v>32505.200000000001</v>
      </c>
      <c r="E254" s="43">
        <v>31653.9</v>
      </c>
      <c r="F254" s="43">
        <v>31708.400000000001</v>
      </c>
      <c r="G254" s="46">
        <v>31505</v>
      </c>
      <c r="H254" s="89">
        <f t="shared" si="12"/>
        <v>31843.125</v>
      </c>
      <c r="I254" s="44">
        <f t="shared" si="14"/>
        <v>239.00882352941176</v>
      </c>
      <c r="J254" s="44">
        <f t="shared" si="14"/>
        <v>219.81875000000002</v>
      </c>
      <c r="K254" s="44">
        <f t="shared" si="14"/>
        <v>180.16136363636363</v>
      </c>
      <c r="L254" s="44">
        <f t="shared" si="14"/>
        <v>196.90625</v>
      </c>
      <c r="P254" s="45">
        <f t="shared" si="13"/>
        <v>272.08388342245991</v>
      </c>
    </row>
    <row r="255" spans="1:16" ht="12.75" customHeight="1" x14ac:dyDescent="0.25">
      <c r="C255" s="40" t="s">
        <v>776</v>
      </c>
      <c r="D255" s="43">
        <v>40130.400000000001</v>
      </c>
      <c r="E255" s="43">
        <v>38461.4</v>
      </c>
      <c r="F255" s="43">
        <v>39667.199999999997</v>
      </c>
      <c r="G255" s="46">
        <v>39709</v>
      </c>
      <c r="H255" s="89">
        <f t="shared" si="12"/>
        <v>39492</v>
      </c>
      <c r="I255" s="44">
        <f t="shared" si="14"/>
        <v>295.07647058823528</v>
      </c>
      <c r="J255" s="44">
        <f t="shared" si="14"/>
        <v>267.09305555555557</v>
      </c>
      <c r="K255" s="44">
        <f t="shared" si="14"/>
        <v>225.38181818181818</v>
      </c>
      <c r="L255" s="44">
        <f t="shared" si="14"/>
        <v>248.18125000000001</v>
      </c>
      <c r="P255" s="45">
        <f t="shared" si="13"/>
        <v>337.13095945298573</v>
      </c>
    </row>
    <row r="256" spans="1:16" ht="12.75" customHeight="1" x14ac:dyDescent="0.25">
      <c r="C256" s="40" t="s">
        <v>777</v>
      </c>
      <c r="D256" s="43">
        <v>44924.5</v>
      </c>
      <c r="E256" s="43">
        <v>43193.7</v>
      </c>
      <c r="F256" s="43">
        <v>44839.8</v>
      </c>
      <c r="G256" s="46">
        <v>44990</v>
      </c>
      <c r="H256" s="89">
        <f t="shared" si="12"/>
        <v>44487</v>
      </c>
      <c r="I256" s="44">
        <f t="shared" si="14"/>
        <v>330.32720588235293</v>
      </c>
      <c r="J256" s="44">
        <f t="shared" si="14"/>
        <v>299.95624999999995</v>
      </c>
      <c r="K256" s="44">
        <f t="shared" si="14"/>
        <v>254.77159090909092</v>
      </c>
      <c r="L256" s="44">
        <f t="shared" si="14"/>
        <v>281.1875</v>
      </c>
      <c r="P256" s="45">
        <f t="shared" si="13"/>
        <v>379.61194898061495</v>
      </c>
    </row>
    <row r="257" spans="1:16" ht="12.75" customHeight="1" x14ac:dyDescent="0.25">
      <c r="B257" s="40" t="s">
        <v>778</v>
      </c>
      <c r="C257" s="40" t="s">
        <v>779</v>
      </c>
      <c r="D257" s="43">
        <v>42989.9</v>
      </c>
      <c r="E257" s="43">
        <v>43335.8</v>
      </c>
      <c r="F257" s="43">
        <v>45835.4</v>
      </c>
      <c r="G257" s="43">
        <v>45063.3</v>
      </c>
      <c r="H257" s="89">
        <f t="shared" si="12"/>
        <v>44306.100000000006</v>
      </c>
      <c r="I257" s="44">
        <f t="shared" si="14"/>
        <v>316.10220588235296</v>
      </c>
      <c r="J257" s="44">
        <f t="shared" si="14"/>
        <v>300.94305555555559</v>
      </c>
      <c r="K257" s="44">
        <f t="shared" si="14"/>
        <v>260.4284090909091</v>
      </c>
      <c r="L257" s="44">
        <f t="shared" si="14"/>
        <v>281.645625</v>
      </c>
      <c r="P257" s="45">
        <f t="shared" si="13"/>
        <v>377.29333069463013</v>
      </c>
    </row>
    <row r="258" spans="1:16" ht="12.75" customHeight="1" x14ac:dyDescent="0.25">
      <c r="C258" s="40" t="s">
        <v>780</v>
      </c>
      <c r="D258" s="43">
        <v>43274.6</v>
      </c>
      <c r="E258" s="43">
        <v>44434.9</v>
      </c>
      <c r="F258" s="43">
        <v>45994.9</v>
      </c>
      <c r="G258" s="43">
        <v>46508.3</v>
      </c>
      <c r="H258" s="89">
        <f t="shared" si="12"/>
        <v>45053.175000000003</v>
      </c>
      <c r="I258" s="44">
        <f t="shared" si="14"/>
        <v>318.19558823529411</v>
      </c>
      <c r="J258" s="44">
        <f t="shared" si="14"/>
        <v>308.57569444444448</v>
      </c>
      <c r="K258" s="44">
        <f t="shared" si="14"/>
        <v>261.3346590909091</v>
      </c>
      <c r="L258" s="44">
        <f t="shared" si="14"/>
        <v>290.676875</v>
      </c>
      <c r="P258" s="45">
        <f t="shared" si="13"/>
        <v>383.69380685884579</v>
      </c>
    </row>
    <row r="259" spans="1:16" ht="12.75" customHeight="1" x14ac:dyDescent="0.25">
      <c r="A259" s="40" t="s">
        <v>781</v>
      </c>
      <c r="B259" s="40" t="s">
        <v>782</v>
      </c>
      <c r="C259" s="40" t="s">
        <v>783</v>
      </c>
      <c r="D259" s="43">
        <v>54750.8</v>
      </c>
      <c r="E259" s="43">
        <v>53637.4</v>
      </c>
      <c r="F259" s="43">
        <v>58358.1</v>
      </c>
      <c r="G259" s="43">
        <v>55466.8</v>
      </c>
      <c r="H259" s="89">
        <f t="shared" si="12"/>
        <v>55553.275000000009</v>
      </c>
      <c r="I259" s="44">
        <f t="shared" si="14"/>
        <v>402.57941176470592</v>
      </c>
      <c r="J259" s="44">
        <f t="shared" si="14"/>
        <v>372.48194444444448</v>
      </c>
      <c r="K259" s="44">
        <f t="shared" si="14"/>
        <v>331.58011363636365</v>
      </c>
      <c r="L259" s="44">
        <f t="shared" si="14"/>
        <v>346.66750000000002</v>
      </c>
      <c r="P259" s="45">
        <f t="shared" si="13"/>
        <v>473.05206968471487</v>
      </c>
    </row>
    <row r="260" spans="1:16" ht="12.75" customHeight="1" x14ac:dyDescent="0.25">
      <c r="B260" s="40" t="s">
        <v>784</v>
      </c>
      <c r="C260" s="40" t="s">
        <v>785</v>
      </c>
      <c r="D260" s="43">
        <v>49161.4</v>
      </c>
      <c r="E260" s="43">
        <v>48621.4</v>
      </c>
      <c r="F260" s="43">
        <v>56188.800000000003</v>
      </c>
      <c r="G260" s="43">
        <v>50830.8</v>
      </c>
      <c r="H260" s="89">
        <f t="shared" si="12"/>
        <v>51200.600000000006</v>
      </c>
      <c r="I260" s="44">
        <f t="shared" si="14"/>
        <v>361.48088235294119</v>
      </c>
      <c r="J260" s="44">
        <f t="shared" si="14"/>
        <v>337.64861111111111</v>
      </c>
      <c r="K260" s="44">
        <f t="shared" si="14"/>
        <v>319.25454545454545</v>
      </c>
      <c r="L260" s="44">
        <f t="shared" si="14"/>
        <v>317.6925</v>
      </c>
      <c r="P260" s="45">
        <f t="shared" si="13"/>
        <v>434.89291341800356</v>
      </c>
    </row>
    <row r="261" spans="1:16" ht="12.75" customHeight="1" x14ac:dyDescent="0.25">
      <c r="B261" s="40" t="s">
        <v>786</v>
      </c>
      <c r="C261" s="40" t="s">
        <v>787</v>
      </c>
      <c r="D261" s="43">
        <v>57288.6</v>
      </c>
      <c r="E261" s="43">
        <v>61792.800000000003</v>
      </c>
      <c r="F261" s="43">
        <v>58469.2</v>
      </c>
      <c r="G261" s="43">
        <v>55574.400000000001</v>
      </c>
      <c r="H261" s="89">
        <f t="shared" si="12"/>
        <v>58281.249999999993</v>
      </c>
      <c r="I261" s="44">
        <f t="shared" si="14"/>
        <v>421.23970588235295</v>
      </c>
      <c r="J261" s="44">
        <f t="shared" si="14"/>
        <v>429.11666666666667</v>
      </c>
      <c r="K261" s="44">
        <f t="shared" si="14"/>
        <v>332.21136363636361</v>
      </c>
      <c r="L261" s="44">
        <f t="shared" si="14"/>
        <v>347.34000000000003</v>
      </c>
      <c r="P261" s="45">
        <f t="shared" si="13"/>
        <v>497.9849681283423</v>
      </c>
    </row>
    <row r="262" spans="1:16" ht="12.75" customHeight="1" x14ac:dyDescent="0.25">
      <c r="C262" s="40" t="s">
        <v>788</v>
      </c>
      <c r="D262" s="43">
        <v>146984.79999999999</v>
      </c>
      <c r="E262" s="43">
        <v>118540.2</v>
      </c>
      <c r="F262" s="43">
        <v>123511.3</v>
      </c>
      <c r="G262" s="46">
        <v>133826</v>
      </c>
      <c r="H262" s="89">
        <f t="shared" si="12"/>
        <v>130715.575</v>
      </c>
      <c r="I262" s="44">
        <f t="shared" si="14"/>
        <v>1080.7705882352941</v>
      </c>
      <c r="J262" s="44">
        <f t="shared" si="14"/>
        <v>823.19583333333333</v>
      </c>
      <c r="K262" s="44">
        <f t="shared" si="14"/>
        <v>701.76875000000007</v>
      </c>
      <c r="L262" s="44">
        <f t="shared" si="14"/>
        <v>836.41250000000002</v>
      </c>
      <c r="P262" s="45">
        <f t="shared" si="13"/>
        <v>1120.4190670955884</v>
      </c>
    </row>
    <row r="263" spans="1:16" ht="12.75" customHeight="1" x14ac:dyDescent="0.25">
      <c r="B263" s="40" t="s">
        <v>789</v>
      </c>
      <c r="C263" s="40" t="s">
        <v>790</v>
      </c>
      <c r="D263" s="43">
        <v>67299.7</v>
      </c>
      <c r="E263" s="43">
        <v>69152.7</v>
      </c>
      <c r="F263" s="43">
        <v>74108.7</v>
      </c>
      <c r="G263" s="43">
        <v>79079.100000000006</v>
      </c>
      <c r="H263" s="89">
        <f t="shared" ref="H263:H270" si="15">AVERAGE(D263:G263)</f>
        <v>72410.049999999988</v>
      </c>
      <c r="I263" s="44">
        <f t="shared" si="14"/>
        <v>494.85073529411761</v>
      </c>
      <c r="J263" s="44">
        <f t="shared" si="14"/>
        <v>480.22708333333333</v>
      </c>
      <c r="K263" s="44">
        <f t="shared" si="14"/>
        <v>421.07215909090905</v>
      </c>
      <c r="L263" s="44">
        <f t="shared" si="14"/>
        <v>494.24437500000005</v>
      </c>
      <c r="P263" s="45">
        <f t="shared" ref="P263:P270" si="16">AVERAGE(I263:L263)*1.302</f>
        <v>615.32336180982611</v>
      </c>
    </row>
    <row r="264" spans="1:16" ht="12.75" customHeight="1" x14ac:dyDescent="0.25">
      <c r="C264" s="40" t="s">
        <v>791</v>
      </c>
      <c r="D264" s="46">
        <v>41702</v>
      </c>
      <c r="E264" s="46">
        <v>42814</v>
      </c>
      <c r="F264" s="43">
        <v>46269.2</v>
      </c>
      <c r="G264" s="43">
        <v>46327.4</v>
      </c>
      <c r="H264" s="89">
        <f t="shared" si="15"/>
        <v>44278.15</v>
      </c>
      <c r="I264" s="44">
        <f t="shared" si="14"/>
        <v>306.63235294117646</v>
      </c>
      <c r="J264" s="44">
        <f t="shared" si="14"/>
        <v>297.31944444444446</v>
      </c>
      <c r="K264" s="44">
        <f t="shared" si="14"/>
        <v>262.8931818181818</v>
      </c>
      <c r="L264" s="44">
        <f t="shared" si="14"/>
        <v>289.54624999999999</v>
      </c>
      <c r="P264" s="45">
        <f t="shared" si="16"/>
        <v>376.40534510583774</v>
      </c>
    </row>
    <row r="265" spans="1:16" ht="12.75" customHeight="1" x14ac:dyDescent="0.25">
      <c r="A265" s="40" t="s">
        <v>792</v>
      </c>
      <c r="B265" s="40" t="s">
        <v>793</v>
      </c>
      <c r="C265" s="40" t="s">
        <v>794</v>
      </c>
      <c r="D265" s="43">
        <v>100084.2</v>
      </c>
      <c r="E265" s="43">
        <v>99879.8</v>
      </c>
      <c r="F265" s="43">
        <v>112823.7</v>
      </c>
      <c r="G265" s="43">
        <v>104169.8</v>
      </c>
      <c r="H265" s="89">
        <f t="shared" si="15"/>
        <v>104239.375</v>
      </c>
      <c r="I265" s="44">
        <f t="shared" si="14"/>
        <v>735.91323529411761</v>
      </c>
      <c r="J265" s="44">
        <f t="shared" si="14"/>
        <v>693.60972222222222</v>
      </c>
      <c r="K265" s="44">
        <f t="shared" si="14"/>
        <v>641.04374999999993</v>
      </c>
      <c r="L265" s="44">
        <f t="shared" si="14"/>
        <v>651.06124999999997</v>
      </c>
      <c r="P265" s="45">
        <f t="shared" si="16"/>
        <v>885.88990017156868</v>
      </c>
    </row>
    <row r="266" spans="1:16" ht="12.75" customHeight="1" x14ac:dyDescent="0.25">
      <c r="C266" s="40" t="s">
        <v>795</v>
      </c>
      <c r="D266" s="43">
        <v>82586.5</v>
      </c>
      <c r="E266" s="43">
        <v>89761.8</v>
      </c>
      <c r="F266" s="43">
        <v>100122.2</v>
      </c>
      <c r="G266" s="43">
        <v>101856.2</v>
      </c>
      <c r="H266" s="89">
        <f t="shared" si="15"/>
        <v>93581.675000000003</v>
      </c>
      <c r="I266" s="44">
        <f t="shared" si="14"/>
        <v>607.25367647058829</v>
      </c>
      <c r="J266" s="44">
        <f t="shared" si="14"/>
        <v>623.3458333333333</v>
      </c>
      <c r="K266" s="44">
        <f t="shared" si="14"/>
        <v>568.87613636363631</v>
      </c>
      <c r="L266" s="44">
        <f t="shared" si="14"/>
        <v>636.60124999999994</v>
      </c>
      <c r="P266" s="45">
        <f t="shared" si="16"/>
        <v>792.94302970254</v>
      </c>
    </row>
    <row r="267" spans="1:16" ht="12.75" customHeight="1" x14ac:dyDescent="0.25">
      <c r="C267" s="40" t="s">
        <v>796</v>
      </c>
      <c r="D267" s="43">
        <v>51731.7</v>
      </c>
      <c r="E267" s="43">
        <v>51252.1</v>
      </c>
      <c r="F267" s="43">
        <v>53143.7</v>
      </c>
      <c r="G267" s="43">
        <v>59060.800000000003</v>
      </c>
      <c r="H267" s="89">
        <f t="shared" si="15"/>
        <v>53797.074999999997</v>
      </c>
      <c r="I267" s="44">
        <f t="shared" si="14"/>
        <v>380.38014705882352</v>
      </c>
      <c r="J267" s="44">
        <f t="shared" si="14"/>
        <v>355.91736111111112</v>
      </c>
      <c r="K267" s="44">
        <f t="shared" si="14"/>
        <v>301.95284090909087</v>
      </c>
      <c r="L267" s="44">
        <f t="shared" si="14"/>
        <v>369.13</v>
      </c>
      <c r="P267" s="45">
        <f t="shared" si="16"/>
        <v>458.10230362522282</v>
      </c>
    </row>
    <row r="268" spans="1:16" ht="12.75" customHeight="1" x14ac:dyDescent="0.25">
      <c r="B268" s="40" t="s">
        <v>797</v>
      </c>
      <c r="C268" s="40" t="s">
        <v>798</v>
      </c>
      <c r="D268" s="43">
        <v>45594.2</v>
      </c>
      <c r="E268" s="43">
        <v>45205.8</v>
      </c>
      <c r="F268" s="43">
        <v>52446.6</v>
      </c>
      <c r="G268" s="46">
        <v>46942</v>
      </c>
      <c r="H268" s="89">
        <f t="shared" si="15"/>
        <v>47547.15</v>
      </c>
      <c r="I268" s="44">
        <f t="shared" si="14"/>
        <v>335.25147058823529</v>
      </c>
      <c r="J268" s="44">
        <f t="shared" si="14"/>
        <v>313.92916666666667</v>
      </c>
      <c r="K268" s="44">
        <f t="shared" si="14"/>
        <v>297.99204545454546</v>
      </c>
      <c r="L268" s="44">
        <f t="shared" si="14"/>
        <v>293.38749999999999</v>
      </c>
      <c r="P268" s="45">
        <f t="shared" si="16"/>
        <v>403.80233947192517</v>
      </c>
    </row>
    <row r="269" spans="1:16" ht="12.75" customHeight="1" x14ac:dyDescent="0.25">
      <c r="C269" s="40" t="s">
        <v>799</v>
      </c>
      <c r="D269" s="46">
        <v>31908</v>
      </c>
      <c r="E269" s="43">
        <v>30120.2</v>
      </c>
      <c r="F269" s="43">
        <v>25735.3</v>
      </c>
      <c r="G269" s="43">
        <v>35356.400000000001</v>
      </c>
      <c r="H269" s="89">
        <f t="shared" si="15"/>
        <v>30779.974999999999</v>
      </c>
      <c r="I269" s="44">
        <f t="shared" si="14"/>
        <v>234.61764705882354</v>
      </c>
      <c r="J269" s="44">
        <f t="shared" si="14"/>
        <v>209.16805555555555</v>
      </c>
      <c r="K269" s="44">
        <f t="shared" si="14"/>
        <v>146.22329545454545</v>
      </c>
      <c r="L269" s="44">
        <f t="shared" si="14"/>
        <v>220.97750000000002</v>
      </c>
      <c r="P269" s="45">
        <f t="shared" si="16"/>
        <v>263.9761051214349</v>
      </c>
    </row>
    <row r="270" spans="1:16" ht="12.75" customHeight="1" x14ac:dyDescent="0.25">
      <c r="B270" s="40" t="s">
        <v>800</v>
      </c>
      <c r="C270" s="40" t="s">
        <v>801</v>
      </c>
      <c r="D270" s="43">
        <v>45862.400000000001</v>
      </c>
      <c r="E270" s="43">
        <v>45752.4</v>
      </c>
      <c r="F270" s="43">
        <v>71123.899999999994</v>
      </c>
      <c r="G270" s="43">
        <v>42470.6</v>
      </c>
      <c r="H270" s="89">
        <f t="shared" si="15"/>
        <v>51302.325000000004</v>
      </c>
      <c r="I270" s="44">
        <f t="shared" si="14"/>
        <v>337.22352941176473</v>
      </c>
      <c r="J270" s="44">
        <f t="shared" si="14"/>
        <v>317.72500000000002</v>
      </c>
      <c r="K270" s="44">
        <f t="shared" si="14"/>
        <v>404.11306818181816</v>
      </c>
      <c r="L270" s="44">
        <f t="shared" si="14"/>
        <v>265.44124999999997</v>
      </c>
      <c r="P270" s="45">
        <f t="shared" si="16"/>
        <v>431.12567689171124</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Q194" sqref="Q194"/>
    </sheetView>
  </sheetViews>
  <sheetFormatPr defaultRowHeight="15" x14ac:dyDescent="0.25"/>
  <cols>
    <col min="1" max="1" width="4.85546875" customWidth="1"/>
    <col min="2" max="2" width="79.28515625" customWidth="1"/>
  </cols>
  <sheetData>
    <row r="1" spans="1:2" x14ac:dyDescent="0.25">
      <c r="B1" s="1" t="s">
        <v>89</v>
      </c>
    </row>
    <row r="2" spans="1:2" x14ac:dyDescent="0.25">
      <c r="A2" s="10">
        <v>1</v>
      </c>
      <c r="B2" s="14" t="s">
        <v>183</v>
      </c>
    </row>
    <row r="3" spans="1:2" x14ac:dyDescent="0.25">
      <c r="A3" s="10">
        <f t="shared" ref="A3:A17" si="0">A2+1</f>
        <v>2</v>
      </c>
      <c r="B3" s="14" t="s">
        <v>185</v>
      </c>
    </row>
    <row r="4" spans="1:2" x14ac:dyDescent="0.25">
      <c r="A4" s="10">
        <f t="shared" si="0"/>
        <v>3</v>
      </c>
      <c r="B4" s="14" t="s">
        <v>188</v>
      </c>
    </row>
    <row r="5" spans="1:2" x14ac:dyDescent="0.25">
      <c r="A5" s="10">
        <f t="shared" si="0"/>
        <v>4</v>
      </c>
      <c r="B5" s="14" t="s">
        <v>196</v>
      </c>
    </row>
    <row r="6" spans="1:2" ht="30" x14ac:dyDescent="0.25">
      <c r="A6" s="10">
        <f t="shared" si="0"/>
        <v>5</v>
      </c>
      <c r="B6" s="14" t="s">
        <v>191</v>
      </c>
    </row>
    <row r="7" spans="1:2" ht="30" x14ac:dyDescent="0.25">
      <c r="A7" s="10">
        <f t="shared" si="0"/>
        <v>6</v>
      </c>
      <c r="B7" s="14" t="s">
        <v>197</v>
      </c>
    </row>
    <row r="8" spans="1:2" x14ac:dyDescent="0.25">
      <c r="A8" s="10">
        <f t="shared" si="0"/>
        <v>7</v>
      </c>
      <c r="B8" s="14" t="s">
        <v>198</v>
      </c>
    </row>
    <row r="9" spans="1:2" x14ac:dyDescent="0.25">
      <c r="A9" s="10">
        <f t="shared" si="0"/>
        <v>8</v>
      </c>
      <c r="B9" s="14" t="s">
        <v>189</v>
      </c>
    </row>
    <row r="10" spans="1:2" ht="30" x14ac:dyDescent="0.25">
      <c r="A10" s="10">
        <f t="shared" si="0"/>
        <v>9</v>
      </c>
      <c r="B10" s="14" t="s">
        <v>193</v>
      </c>
    </row>
    <row r="11" spans="1:2" x14ac:dyDescent="0.25">
      <c r="A11" s="10">
        <f t="shared" si="0"/>
        <v>10</v>
      </c>
      <c r="B11" s="14" t="s">
        <v>194</v>
      </c>
    </row>
    <row r="12" spans="1:2" x14ac:dyDescent="0.25">
      <c r="A12" s="10">
        <f t="shared" si="0"/>
        <v>11</v>
      </c>
      <c r="B12" s="14" t="s">
        <v>199</v>
      </c>
    </row>
    <row r="13" spans="1:2" x14ac:dyDescent="0.25">
      <c r="A13" s="10">
        <f t="shared" si="0"/>
        <v>12</v>
      </c>
      <c r="B13" s="14" t="s">
        <v>195</v>
      </c>
    </row>
    <row r="14" spans="1:2" x14ac:dyDescent="0.25">
      <c r="A14" s="10">
        <f t="shared" si="0"/>
        <v>13</v>
      </c>
      <c r="B14" s="14" t="s">
        <v>200</v>
      </c>
    </row>
    <row r="15" spans="1:2" x14ac:dyDescent="0.25">
      <c r="A15" s="10">
        <f t="shared" si="0"/>
        <v>14</v>
      </c>
      <c r="B15" s="14" t="s">
        <v>201</v>
      </c>
    </row>
    <row r="16" spans="1:2" x14ac:dyDescent="0.25">
      <c r="A16" s="10">
        <f t="shared" si="0"/>
        <v>15</v>
      </c>
      <c r="B16" s="14" t="s">
        <v>202</v>
      </c>
    </row>
    <row r="17" spans="1:2" x14ac:dyDescent="0.25">
      <c r="A17" s="10">
        <f t="shared" si="0"/>
        <v>16</v>
      </c>
      <c r="B17" s="14" t="s">
        <v>203</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Q194" sqref="Q194"/>
    </sheetView>
  </sheetViews>
  <sheetFormatPr defaultRowHeight="15" x14ac:dyDescent="0.25"/>
  <cols>
    <col min="1" max="1" width="3.85546875" customWidth="1"/>
    <col min="2" max="2" width="77.140625" customWidth="1"/>
  </cols>
  <sheetData>
    <row r="1" spans="1:2" x14ac:dyDescent="0.25">
      <c r="B1" s="1" t="s">
        <v>90</v>
      </c>
    </row>
    <row r="2" spans="1:2" ht="30" x14ac:dyDescent="0.25">
      <c r="A2" s="47">
        <v>1</v>
      </c>
      <c r="B2" s="48" t="s">
        <v>210</v>
      </c>
    </row>
    <row r="3" spans="1:2" x14ac:dyDescent="0.25">
      <c r="A3" s="47">
        <f>A2+1</f>
        <v>2</v>
      </c>
      <c r="B3" s="48" t="s">
        <v>217</v>
      </c>
    </row>
    <row r="4" spans="1:2" x14ac:dyDescent="0.25">
      <c r="A4" s="47">
        <f t="shared" ref="A4:A9" si="0">A3+1</f>
        <v>3</v>
      </c>
      <c r="B4" s="48" t="s">
        <v>219</v>
      </c>
    </row>
    <row r="5" spans="1:2" x14ac:dyDescent="0.25">
      <c r="A5" s="47">
        <f t="shared" si="0"/>
        <v>4</v>
      </c>
      <c r="B5" s="48" t="s">
        <v>222</v>
      </c>
    </row>
    <row r="6" spans="1:2" x14ac:dyDescent="0.25">
      <c r="A6" s="47">
        <f t="shared" si="0"/>
        <v>5</v>
      </c>
      <c r="B6" s="48" t="s">
        <v>225</v>
      </c>
    </row>
    <row r="7" spans="1:2" x14ac:dyDescent="0.25">
      <c r="A7" s="47">
        <f t="shared" si="0"/>
        <v>6</v>
      </c>
      <c r="B7" s="48" t="s">
        <v>242</v>
      </c>
    </row>
    <row r="8" spans="1:2" x14ac:dyDescent="0.25">
      <c r="A8" s="47">
        <f t="shared" si="0"/>
        <v>7</v>
      </c>
      <c r="B8" s="48" t="s">
        <v>244</v>
      </c>
    </row>
    <row r="9" spans="1:2" x14ac:dyDescent="0.25">
      <c r="A9" s="47">
        <f t="shared" si="0"/>
        <v>8</v>
      </c>
      <c r="B9" s="48" t="s">
        <v>288</v>
      </c>
    </row>
    <row r="10" spans="1:2" x14ac:dyDescent="0.25">
      <c r="A10" s="47">
        <v>9</v>
      </c>
      <c r="B10" s="2" t="s">
        <v>802</v>
      </c>
    </row>
    <row r="11" spans="1:2" x14ac:dyDescent="0.25">
      <c r="A11" s="47">
        <v>10</v>
      </c>
      <c r="B11" s="2" t="s">
        <v>382</v>
      </c>
    </row>
    <row r="12" spans="1:2" x14ac:dyDescent="0.25">
      <c r="A12" s="47">
        <v>11</v>
      </c>
      <c r="B12" s="48" t="s">
        <v>203</v>
      </c>
    </row>
    <row r="13" spans="1:2" x14ac:dyDescent="0.25">
      <c r="A13" s="47">
        <v>12</v>
      </c>
      <c r="B13" s="49" t="s">
        <v>380</v>
      </c>
    </row>
    <row r="14" spans="1:2" x14ac:dyDescent="0.25">
      <c r="A14" s="47">
        <v>13</v>
      </c>
      <c r="B14" s="2" t="s">
        <v>382</v>
      </c>
    </row>
    <row r="15" spans="1:2" x14ac:dyDescent="0.25">
      <c r="A15" s="47">
        <v>14</v>
      </c>
      <c r="B15" s="2" t="s">
        <v>1040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I24" sqref="I24"/>
    </sheetView>
  </sheetViews>
  <sheetFormatPr defaultRowHeight="15" x14ac:dyDescent="0.25"/>
  <cols>
    <col min="1" max="1" width="6.28515625" customWidth="1"/>
    <col min="2" max="2" width="80.28515625" customWidth="1"/>
  </cols>
  <sheetData>
    <row r="1" spans="1:4" x14ac:dyDescent="0.25">
      <c r="B1" s="1" t="s">
        <v>91</v>
      </c>
      <c r="D1" t="s">
        <v>803</v>
      </c>
    </row>
    <row r="2" spans="1:4" x14ac:dyDescent="0.25">
      <c r="A2" s="47">
        <v>1</v>
      </c>
      <c r="B2" s="49" t="s">
        <v>804</v>
      </c>
    </row>
    <row r="3" spans="1:4" ht="30" x14ac:dyDescent="0.25">
      <c r="A3" s="47">
        <f>A2+1</f>
        <v>2</v>
      </c>
      <c r="B3" s="49" t="s">
        <v>210</v>
      </c>
    </row>
    <row r="4" spans="1:4" x14ac:dyDescent="0.25">
      <c r="A4" s="47">
        <f t="shared" ref="A4:A26" si="0">A3+1</f>
        <v>3</v>
      </c>
      <c r="B4" s="49" t="s">
        <v>805</v>
      </c>
    </row>
    <row r="5" spans="1:4" x14ac:dyDescent="0.25">
      <c r="A5" s="47">
        <f t="shared" si="0"/>
        <v>4</v>
      </c>
      <c r="B5" s="49" t="s">
        <v>219</v>
      </c>
    </row>
    <row r="6" spans="1:4" x14ac:dyDescent="0.25">
      <c r="A6" s="47">
        <f t="shared" si="0"/>
        <v>5</v>
      </c>
      <c r="B6" s="49" t="s">
        <v>806</v>
      </c>
    </row>
    <row r="7" spans="1:4" x14ac:dyDescent="0.25">
      <c r="A7" s="47">
        <f t="shared" si="0"/>
        <v>6</v>
      </c>
      <c r="B7" s="49" t="s">
        <v>222</v>
      </c>
    </row>
    <row r="8" spans="1:4" x14ac:dyDescent="0.25">
      <c r="A8" s="47">
        <f t="shared" si="0"/>
        <v>7</v>
      </c>
      <c r="B8" s="49" t="s">
        <v>288</v>
      </c>
    </row>
    <row r="9" spans="1:4" x14ac:dyDescent="0.25">
      <c r="A9" s="47">
        <f t="shared" si="0"/>
        <v>8</v>
      </c>
      <c r="B9" s="49" t="s">
        <v>244</v>
      </c>
    </row>
    <row r="10" spans="1:4" x14ac:dyDescent="0.25">
      <c r="A10" s="47">
        <f t="shared" si="0"/>
        <v>9</v>
      </c>
      <c r="B10" s="49" t="s">
        <v>242</v>
      </c>
    </row>
    <row r="11" spans="1:4" x14ac:dyDescent="0.25">
      <c r="A11" s="47">
        <f t="shared" si="0"/>
        <v>10</v>
      </c>
      <c r="B11" s="49" t="s">
        <v>802</v>
      </c>
    </row>
    <row r="12" spans="1:4" x14ac:dyDescent="0.25">
      <c r="A12" s="47">
        <f t="shared" si="0"/>
        <v>11</v>
      </c>
      <c r="B12" s="49" t="s">
        <v>807</v>
      </c>
    </row>
    <row r="13" spans="1:4" x14ac:dyDescent="0.25">
      <c r="A13" s="47">
        <f t="shared" si="0"/>
        <v>12</v>
      </c>
      <c r="B13" s="49" t="s">
        <v>808</v>
      </c>
    </row>
    <row r="14" spans="1:4" x14ac:dyDescent="0.25">
      <c r="A14" s="47">
        <f t="shared" si="0"/>
        <v>13</v>
      </c>
      <c r="B14" s="49" t="s">
        <v>809</v>
      </c>
    </row>
    <row r="15" spans="1:4" x14ac:dyDescent="0.25">
      <c r="A15" s="47">
        <f t="shared" si="0"/>
        <v>14</v>
      </c>
      <c r="B15" s="49" t="s">
        <v>810</v>
      </c>
    </row>
    <row r="16" spans="1:4" x14ac:dyDescent="0.25">
      <c r="A16" s="47">
        <f t="shared" si="0"/>
        <v>15</v>
      </c>
      <c r="B16" s="49" t="s">
        <v>382</v>
      </c>
    </row>
    <row r="17" spans="1:2" x14ac:dyDescent="0.25">
      <c r="A17" s="47">
        <f t="shared" si="0"/>
        <v>16</v>
      </c>
      <c r="B17" s="49" t="s">
        <v>811</v>
      </c>
    </row>
    <row r="18" spans="1:2" x14ac:dyDescent="0.25">
      <c r="A18" s="47">
        <f t="shared" si="0"/>
        <v>17</v>
      </c>
      <c r="B18" s="49" t="s">
        <v>403</v>
      </c>
    </row>
    <row r="19" spans="1:2" x14ac:dyDescent="0.25">
      <c r="A19" s="47">
        <f t="shared" si="0"/>
        <v>18</v>
      </c>
      <c r="B19" s="49" t="s">
        <v>225</v>
      </c>
    </row>
    <row r="20" spans="1:2" x14ac:dyDescent="0.25">
      <c r="A20" s="47">
        <f t="shared" si="0"/>
        <v>19</v>
      </c>
      <c r="B20" s="49" t="s">
        <v>812</v>
      </c>
    </row>
    <row r="21" spans="1:2" x14ac:dyDescent="0.25">
      <c r="A21" s="47">
        <f t="shared" si="0"/>
        <v>20</v>
      </c>
      <c r="B21" s="49" t="s">
        <v>813</v>
      </c>
    </row>
    <row r="22" spans="1:2" x14ac:dyDescent="0.25">
      <c r="A22" s="47">
        <f t="shared" si="0"/>
        <v>21</v>
      </c>
      <c r="B22" s="49" t="s">
        <v>814</v>
      </c>
    </row>
    <row r="23" spans="1:2" x14ac:dyDescent="0.25">
      <c r="A23" s="47">
        <f t="shared" si="0"/>
        <v>22</v>
      </c>
      <c r="B23" s="49" t="s">
        <v>802</v>
      </c>
    </row>
    <row r="24" spans="1:2" x14ac:dyDescent="0.25">
      <c r="A24" s="47">
        <f t="shared" si="0"/>
        <v>23</v>
      </c>
      <c r="B24" s="49" t="s">
        <v>380</v>
      </c>
    </row>
    <row r="25" spans="1:2" x14ac:dyDescent="0.25">
      <c r="A25" s="47">
        <f t="shared" si="0"/>
        <v>24</v>
      </c>
      <c r="B25" s="49" t="s">
        <v>815</v>
      </c>
    </row>
    <row r="26" spans="1:2" x14ac:dyDescent="0.25">
      <c r="A26" s="47">
        <f t="shared" si="0"/>
        <v>25</v>
      </c>
      <c r="B26" s="49" t="s">
        <v>203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R23"/>
  <sheetViews>
    <sheetView workbookViewId="0">
      <selection activeCell="F15" sqref="F15"/>
    </sheetView>
  </sheetViews>
  <sheetFormatPr defaultRowHeight="15" x14ac:dyDescent="0.25"/>
  <cols>
    <col min="2" max="2" width="4.7109375" customWidth="1"/>
    <col min="3" max="3" width="25.28515625" customWidth="1"/>
    <col min="5" max="5" width="5.7109375" customWidth="1"/>
    <col min="6" max="6" width="25.5703125" customWidth="1"/>
    <col min="9" max="9" width="26.42578125" customWidth="1"/>
    <col min="11" max="11" width="4.7109375" customWidth="1"/>
    <col min="12" max="12" width="27.28515625" customWidth="1"/>
    <col min="13" max="13" width="4.28515625" customWidth="1"/>
    <col min="14" max="14" width="3.5703125" customWidth="1"/>
    <col min="15" max="15" width="25.7109375" customWidth="1"/>
    <col min="16" max="16" width="4.42578125" customWidth="1"/>
    <col min="17" max="17" width="3.5703125" customWidth="1"/>
    <col min="18" max="18" width="28.28515625" customWidth="1"/>
  </cols>
  <sheetData>
    <row r="1" spans="2:18" x14ac:dyDescent="0.25">
      <c r="B1" s="1" t="s">
        <v>22</v>
      </c>
    </row>
    <row r="2" spans="2:18" x14ac:dyDescent="0.25">
      <c r="B2" s="2"/>
      <c r="C2" s="2"/>
      <c r="D2" s="3" t="s">
        <v>17</v>
      </c>
    </row>
    <row r="3" spans="2:18" x14ac:dyDescent="0.25">
      <c r="B3" s="2">
        <v>1</v>
      </c>
      <c r="C3" s="2" t="s">
        <v>2</v>
      </c>
      <c r="D3" s="2"/>
    </row>
    <row r="4" spans="2:18" x14ac:dyDescent="0.25">
      <c r="B4" s="2">
        <v>2</v>
      </c>
      <c r="C4" s="2" t="s">
        <v>3</v>
      </c>
      <c r="D4" s="2"/>
      <c r="I4" s="5" t="s">
        <v>29</v>
      </c>
    </row>
    <row r="5" spans="2:18" x14ac:dyDescent="0.25">
      <c r="B5" s="2">
        <v>3</v>
      </c>
      <c r="C5" s="2" t="s">
        <v>4</v>
      </c>
      <c r="D5" s="2"/>
    </row>
    <row r="6" spans="2:18" x14ac:dyDescent="0.25">
      <c r="B6" s="2">
        <v>4</v>
      </c>
      <c r="C6" s="2" t="s">
        <v>5</v>
      </c>
      <c r="D6" s="2"/>
    </row>
    <row r="9" spans="2:18" x14ac:dyDescent="0.25">
      <c r="B9" s="1" t="s">
        <v>23</v>
      </c>
    </row>
    <row r="10" spans="2:18" x14ac:dyDescent="0.25">
      <c r="B10" s="4">
        <v>1</v>
      </c>
      <c r="C10" s="4" t="s">
        <v>2</v>
      </c>
      <c r="E10" s="7">
        <v>2</v>
      </c>
      <c r="F10" s="7" t="s">
        <v>3</v>
      </c>
      <c r="H10" s="6">
        <v>3</v>
      </c>
      <c r="I10" s="6" t="s">
        <v>4</v>
      </c>
      <c r="K10" s="5"/>
      <c r="L10" s="6" t="s">
        <v>25</v>
      </c>
      <c r="N10" s="5"/>
      <c r="O10" s="6" t="s">
        <v>26</v>
      </c>
      <c r="Q10" s="5"/>
      <c r="R10" s="6" t="s">
        <v>27</v>
      </c>
    </row>
    <row r="11" spans="2:18" x14ac:dyDescent="0.25">
      <c r="C11" t="s">
        <v>6</v>
      </c>
      <c r="F11" t="s">
        <v>6</v>
      </c>
      <c r="I11" t="s">
        <v>24</v>
      </c>
      <c r="L11" s="2">
        <f>I12</f>
        <v>0</v>
      </c>
      <c r="O11" s="2">
        <f>I13</f>
        <v>0</v>
      </c>
      <c r="R11" s="2">
        <f>I14</f>
        <v>0</v>
      </c>
    </row>
    <row r="12" spans="2:18" x14ac:dyDescent="0.25">
      <c r="B12" s="2">
        <v>1</v>
      </c>
      <c r="C12" s="2" t="s">
        <v>8</v>
      </c>
      <c r="E12" s="2">
        <v>1</v>
      </c>
      <c r="F12" s="2"/>
      <c r="H12" s="2">
        <v>1</v>
      </c>
      <c r="I12" s="2"/>
      <c r="L12" t="s">
        <v>30</v>
      </c>
      <c r="O12" t="s">
        <v>30</v>
      </c>
      <c r="R12" t="s">
        <v>30</v>
      </c>
    </row>
    <row r="13" spans="2:18" x14ac:dyDescent="0.25">
      <c r="B13" s="2">
        <v>2</v>
      </c>
      <c r="C13" s="2" t="s">
        <v>9</v>
      </c>
      <c r="E13" s="2">
        <v>2</v>
      </c>
      <c r="F13" s="2"/>
      <c r="H13" s="2">
        <v>2</v>
      </c>
      <c r="I13" s="2"/>
      <c r="K13" s="2">
        <v>1</v>
      </c>
      <c r="L13" s="2"/>
      <c r="N13" s="2">
        <v>1</v>
      </c>
      <c r="O13" s="2"/>
      <c r="Q13" s="2">
        <v>1</v>
      </c>
      <c r="R13" s="2"/>
    </row>
    <row r="14" spans="2:18" x14ac:dyDescent="0.25">
      <c r="B14" s="2">
        <v>3</v>
      </c>
      <c r="C14" s="2" t="s">
        <v>10</v>
      </c>
      <c r="E14" s="2">
        <v>3</v>
      </c>
      <c r="F14" s="2"/>
      <c r="H14" s="2">
        <v>3</v>
      </c>
      <c r="I14" s="2"/>
      <c r="K14" s="2">
        <v>2</v>
      </c>
      <c r="L14" s="2"/>
      <c r="N14" s="2">
        <v>2</v>
      </c>
      <c r="O14" s="2"/>
      <c r="Q14" s="2">
        <v>2</v>
      </c>
      <c r="R14" s="2"/>
    </row>
    <row r="15" spans="2:18" x14ac:dyDescent="0.25">
      <c r="B15" s="2">
        <v>4</v>
      </c>
      <c r="C15" s="2" t="s">
        <v>11</v>
      </c>
      <c r="E15" s="2">
        <v>4</v>
      </c>
      <c r="F15" s="2"/>
      <c r="K15" s="2">
        <v>3</v>
      </c>
      <c r="L15" s="2"/>
      <c r="N15" s="2">
        <v>3</v>
      </c>
      <c r="O15" s="2"/>
      <c r="Q15" s="2">
        <v>3</v>
      </c>
      <c r="R15" s="2"/>
    </row>
    <row r="16" spans="2:18" x14ac:dyDescent="0.25">
      <c r="B16" s="2">
        <v>5</v>
      </c>
      <c r="C16" s="2"/>
      <c r="E16" s="2">
        <v>5</v>
      </c>
      <c r="F16" s="2"/>
      <c r="K16" s="2">
        <v>4</v>
      </c>
      <c r="L16" s="2"/>
      <c r="N16" s="2">
        <v>4</v>
      </c>
      <c r="O16" s="2"/>
      <c r="Q16" s="2">
        <v>4</v>
      </c>
      <c r="R16" s="2"/>
    </row>
    <row r="17" spans="2:18" x14ac:dyDescent="0.25">
      <c r="K17" s="2">
        <v>5</v>
      </c>
      <c r="L17" s="2"/>
      <c r="N17" s="2">
        <v>5</v>
      </c>
      <c r="O17" s="2"/>
      <c r="Q17" s="2">
        <v>5</v>
      </c>
      <c r="R17" s="2"/>
    </row>
    <row r="18" spans="2:18" x14ac:dyDescent="0.25">
      <c r="B18" s="1"/>
      <c r="C18" t="s">
        <v>1</v>
      </c>
      <c r="E18" s="1"/>
      <c r="F18" t="s">
        <v>1</v>
      </c>
    </row>
    <row r="19" spans="2:18" x14ac:dyDescent="0.25">
      <c r="B19" s="2">
        <v>1</v>
      </c>
      <c r="C19" s="2" t="s">
        <v>12</v>
      </c>
      <c r="E19" s="2">
        <v>1</v>
      </c>
      <c r="F19" s="2"/>
      <c r="L19" t="s">
        <v>32</v>
      </c>
      <c r="O19" t="s">
        <v>32</v>
      </c>
      <c r="R19" t="s">
        <v>32</v>
      </c>
    </row>
    <row r="20" spans="2:18" x14ac:dyDescent="0.25">
      <c r="B20" s="2">
        <v>2</v>
      </c>
      <c r="C20" s="2" t="s">
        <v>13</v>
      </c>
      <c r="E20" s="2">
        <v>2</v>
      </c>
      <c r="F20" s="2"/>
      <c r="K20" s="2">
        <v>1</v>
      </c>
      <c r="L20" s="8" t="s">
        <v>31</v>
      </c>
      <c r="N20" s="2">
        <v>1</v>
      </c>
      <c r="O20" s="8" t="s">
        <v>31</v>
      </c>
      <c r="Q20" s="2">
        <v>1</v>
      </c>
      <c r="R20" s="8" t="s">
        <v>31</v>
      </c>
    </row>
    <row r="21" spans="2:18" x14ac:dyDescent="0.25">
      <c r="B21" s="2">
        <v>3</v>
      </c>
      <c r="C21" s="2" t="s">
        <v>14</v>
      </c>
      <c r="E21" s="2">
        <v>3</v>
      </c>
      <c r="F21" s="2"/>
    </row>
    <row r="22" spans="2:18" x14ac:dyDescent="0.25">
      <c r="B22" s="2">
        <v>4</v>
      </c>
      <c r="C22" s="2" t="s">
        <v>15</v>
      </c>
      <c r="E22" s="2">
        <v>4</v>
      </c>
      <c r="F22" s="2"/>
    </row>
    <row r="23" spans="2:18" x14ac:dyDescent="0.25">
      <c r="B23" s="2">
        <v>5</v>
      </c>
      <c r="C23" s="2"/>
      <c r="E23" s="2">
        <v>5</v>
      </c>
      <c r="F23" s="2"/>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O110"/>
  <sheetViews>
    <sheetView tabSelected="1" zoomScale="55" zoomScaleNormal="55" workbookViewId="0">
      <selection activeCell="E8" sqref="E8"/>
    </sheetView>
  </sheetViews>
  <sheetFormatPr defaultRowHeight="15" x14ac:dyDescent="0.25"/>
  <cols>
    <col min="2" max="2" width="111.42578125" customWidth="1"/>
    <col min="3" max="3" width="20.85546875" customWidth="1"/>
    <col min="4" max="4" width="14.28515625" customWidth="1"/>
    <col min="5" max="5" width="15.85546875" customWidth="1"/>
    <col min="6" max="7" width="16.42578125" customWidth="1"/>
    <col min="8" max="8" width="17.42578125" customWidth="1"/>
    <col min="9" max="9" width="18.42578125" customWidth="1"/>
    <col min="10" max="10" width="17.140625" customWidth="1"/>
    <col min="11" max="11" width="18.85546875" customWidth="1"/>
    <col min="12" max="13" width="15" customWidth="1"/>
    <col min="14" max="15" width="15.5703125" customWidth="1"/>
  </cols>
  <sheetData>
    <row r="1" spans="1:15" ht="15.75" x14ac:dyDescent="0.25">
      <c r="A1" s="133" t="s">
        <v>1094</v>
      </c>
      <c r="B1" s="132" t="s">
        <v>1095</v>
      </c>
      <c r="C1" s="132" t="s">
        <v>1096</v>
      </c>
      <c r="D1" s="132" t="s">
        <v>66</v>
      </c>
      <c r="E1" s="132"/>
      <c r="F1" s="132" t="s">
        <v>67</v>
      </c>
      <c r="G1" s="132"/>
      <c r="H1" s="132" t="s">
        <v>1058</v>
      </c>
      <c r="I1" s="132" t="s">
        <v>1059</v>
      </c>
      <c r="J1" s="132" t="s">
        <v>1086</v>
      </c>
      <c r="K1" s="132"/>
      <c r="L1" s="132" t="s">
        <v>1061</v>
      </c>
      <c r="M1" s="132"/>
      <c r="N1" s="132" t="s">
        <v>1092</v>
      </c>
      <c r="O1" s="132"/>
    </row>
    <row r="2" spans="1:15" ht="126" x14ac:dyDescent="0.25">
      <c r="A2" s="134"/>
      <c r="B2" s="132"/>
      <c r="C2" s="132"/>
      <c r="D2" s="115" t="s">
        <v>1063</v>
      </c>
      <c r="E2" s="115" t="s">
        <v>1064</v>
      </c>
      <c r="F2" s="115" t="s">
        <v>1063</v>
      </c>
      <c r="G2" s="115" t="s">
        <v>1064</v>
      </c>
      <c r="H2" s="132"/>
      <c r="I2" s="132"/>
      <c r="J2" s="115" t="s">
        <v>1065</v>
      </c>
      <c r="K2" s="115" t="s">
        <v>1093</v>
      </c>
      <c r="L2" s="115" t="s">
        <v>1090</v>
      </c>
      <c r="M2" s="115" t="s">
        <v>1087</v>
      </c>
      <c r="N2" s="115" t="s">
        <v>1090</v>
      </c>
      <c r="O2" s="115" t="s">
        <v>1088</v>
      </c>
    </row>
    <row r="3" spans="1:15" ht="15.75" x14ac:dyDescent="0.25">
      <c r="A3" s="121" t="s">
        <v>1070</v>
      </c>
      <c r="B3" s="121" t="s">
        <v>1071</v>
      </c>
      <c r="C3" s="115" t="s">
        <v>1072</v>
      </c>
      <c r="D3" s="115" t="s">
        <v>1073</v>
      </c>
      <c r="E3" s="115" t="s">
        <v>1074</v>
      </c>
      <c r="F3" s="115" t="s">
        <v>1075</v>
      </c>
      <c r="G3" s="115" t="s">
        <v>1076</v>
      </c>
      <c r="H3" s="115" t="s">
        <v>1077</v>
      </c>
      <c r="I3" s="115" t="s">
        <v>1078</v>
      </c>
      <c r="J3" s="115" t="s">
        <v>1079</v>
      </c>
      <c r="K3" s="115" t="s">
        <v>1080</v>
      </c>
      <c r="L3" s="115" t="s">
        <v>1081</v>
      </c>
      <c r="M3" s="115" t="s">
        <v>1082</v>
      </c>
      <c r="N3" s="115" t="s">
        <v>1083</v>
      </c>
      <c r="O3" s="115" t="s">
        <v>1084</v>
      </c>
    </row>
    <row r="4" spans="1:15" ht="31.15" customHeight="1" x14ac:dyDescent="0.25">
      <c r="A4" s="126">
        <v>1</v>
      </c>
      <c r="B4" s="127" t="s">
        <v>1198</v>
      </c>
      <c r="C4" s="135" t="s">
        <v>1205</v>
      </c>
      <c r="D4" s="125">
        <v>0</v>
      </c>
      <c r="E4" s="125">
        <v>0</v>
      </c>
      <c r="F4" s="125">
        <v>0</v>
      </c>
      <c r="G4" s="125">
        <v>0</v>
      </c>
      <c r="H4" s="125">
        <v>0</v>
      </c>
      <c r="I4" s="125">
        <v>0</v>
      </c>
      <c r="J4" s="125">
        <v>0</v>
      </c>
      <c r="K4" s="125">
        <v>0</v>
      </c>
      <c r="L4" s="125" t="s">
        <v>1097</v>
      </c>
      <c r="M4" s="125"/>
      <c r="N4" s="125" t="s">
        <v>1097</v>
      </c>
      <c r="O4" s="125"/>
    </row>
    <row r="5" spans="1:15" ht="30" x14ac:dyDescent="0.25">
      <c r="A5" s="126">
        <v>2</v>
      </c>
      <c r="B5" s="127" t="s">
        <v>1199</v>
      </c>
      <c r="C5" s="136"/>
      <c r="D5" s="125">
        <v>0</v>
      </c>
      <c r="E5" s="125">
        <v>0</v>
      </c>
      <c r="F5" s="125">
        <v>0</v>
      </c>
      <c r="G5" s="125">
        <v>0</v>
      </c>
      <c r="H5" s="125">
        <v>0</v>
      </c>
      <c r="I5" s="125">
        <v>0</v>
      </c>
      <c r="J5" s="125">
        <v>0</v>
      </c>
      <c r="K5" s="125">
        <v>0</v>
      </c>
      <c r="L5" s="125" t="s">
        <v>1097</v>
      </c>
      <c r="M5" s="125"/>
      <c r="N5" s="125" t="s">
        <v>1097</v>
      </c>
      <c r="O5" s="125"/>
    </row>
    <row r="6" spans="1:15" ht="30" x14ac:dyDescent="0.25">
      <c r="A6" s="126">
        <v>3</v>
      </c>
      <c r="B6" s="127" t="s">
        <v>1200</v>
      </c>
      <c r="C6" s="136"/>
      <c r="D6" s="125">
        <v>0</v>
      </c>
      <c r="E6" s="125">
        <v>0</v>
      </c>
      <c r="F6" s="125">
        <v>0</v>
      </c>
      <c r="G6" s="125">
        <v>0</v>
      </c>
      <c r="H6" s="125">
        <v>0</v>
      </c>
      <c r="I6" s="125">
        <v>0</v>
      </c>
      <c r="J6" s="125">
        <v>0</v>
      </c>
      <c r="K6" s="125">
        <v>0</v>
      </c>
      <c r="L6" s="125" t="s">
        <v>1097</v>
      </c>
      <c r="M6" s="125"/>
      <c r="N6" s="125" t="s">
        <v>1097</v>
      </c>
      <c r="O6" s="125"/>
    </row>
    <row r="7" spans="1:15" ht="15.75" x14ac:dyDescent="0.25">
      <c r="A7" s="126">
        <v>4</v>
      </c>
      <c r="B7" s="127" t="s">
        <v>1201</v>
      </c>
      <c r="C7" s="136"/>
      <c r="D7" s="125">
        <v>0</v>
      </c>
      <c r="E7" s="125">
        <v>0</v>
      </c>
      <c r="F7" s="125">
        <v>0</v>
      </c>
      <c r="G7" s="125">
        <v>0</v>
      </c>
      <c r="H7" s="125">
        <v>0</v>
      </c>
      <c r="I7" s="125">
        <v>0</v>
      </c>
      <c r="J7" s="125">
        <v>0</v>
      </c>
      <c r="K7" s="125">
        <v>0</v>
      </c>
      <c r="L7" s="125" t="s">
        <v>1097</v>
      </c>
      <c r="M7" s="125"/>
      <c r="N7" s="125" t="s">
        <v>1097</v>
      </c>
      <c r="O7" s="125"/>
    </row>
    <row r="8" spans="1:15" ht="15.75" x14ac:dyDescent="0.25">
      <c r="A8" s="126">
        <v>5</v>
      </c>
      <c r="B8" s="127" t="s">
        <v>1202</v>
      </c>
      <c r="C8" s="136"/>
      <c r="D8" s="125">
        <v>0</v>
      </c>
      <c r="E8" s="125">
        <v>0</v>
      </c>
      <c r="F8" s="125">
        <v>0</v>
      </c>
      <c r="G8" s="125">
        <v>0</v>
      </c>
      <c r="H8" s="125">
        <v>0</v>
      </c>
      <c r="I8" s="125">
        <v>0</v>
      </c>
      <c r="J8" s="125">
        <v>0</v>
      </c>
      <c r="K8" s="125">
        <v>0</v>
      </c>
      <c r="L8" s="125" t="s">
        <v>1097</v>
      </c>
      <c r="M8" s="125"/>
      <c r="N8" s="125" t="s">
        <v>1097</v>
      </c>
      <c r="O8" s="125"/>
    </row>
    <row r="9" spans="1:15" ht="30" x14ac:dyDescent="0.25">
      <c r="A9" s="126">
        <v>6</v>
      </c>
      <c r="B9" s="127" t="s">
        <v>1203</v>
      </c>
      <c r="C9" s="136"/>
      <c r="D9" s="125">
        <v>0</v>
      </c>
      <c r="E9" s="125">
        <v>0</v>
      </c>
      <c r="F9" s="125">
        <v>0</v>
      </c>
      <c r="G9" s="125">
        <v>0</v>
      </c>
      <c r="H9" s="125">
        <v>0</v>
      </c>
      <c r="I9" s="125">
        <v>0</v>
      </c>
      <c r="J9" s="125">
        <v>0</v>
      </c>
      <c r="K9" s="125">
        <v>0</v>
      </c>
      <c r="L9" s="125" t="s">
        <v>1097</v>
      </c>
      <c r="M9" s="125"/>
      <c r="N9" s="125" t="s">
        <v>1097</v>
      </c>
      <c r="O9" s="125"/>
    </row>
    <row r="10" spans="1:15" ht="30" x14ac:dyDescent="0.25">
      <c r="A10" s="126">
        <v>7</v>
      </c>
      <c r="B10" s="127" t="s">
        <v>1204</v>
      </c>
      <c r="C10" s="136"/>
      <c r="D10" s="125">
        <v>0</v>
      </c>
      <c r="E10" s="125">
        <v>0</v>
      </c>
      <c r="F10" s="125">
        <v>0</v>
      </c>
      <c r="G10" s="125">
        <v>0</v>
      </c>
      <c r="H10" s="125">
        <v>0</v>
      </c>
      <c r="I10" s="125">
        <v>0</v>
      </c>
      <c r="J10" s="125">
        <v>0</v>
      </c>
      <c r="K10" s="125">
        <v>0</v>
      </c>
      <c r="L10" s="125" t="s">
        <v>1097</v>
      </c>
      <c r="M10" s="125"/>
      <c r="N10" s="125" t="s">
        <v>1097</v>
      </c>
      <c r="O10" s="125"/>
    </row>
    <row r="11" spans="1:15" ht="60" x14ac:dyDescent="0.25">
      <c r="A11" s="126">
        <v>8</v>
      </c>
      <c r="B11" s="127" t="s">
        <v>1100</v>
      </c>
      <c r="C11" s="136"/>
      <c r="D11" s="125">
        <v>0</v>
      </c>
      <c r="E11" s="125">
        <v>0</v>
      </c>
      <c r="F11" s="125">
        <v>0</v>
      </c>
      <c r="G11" s="125">
        <v>0</v>
      </c>
      <c r="H11" s="125">
        <v>0</v>
      </c>
      <c r="I11" s="125">
        <v>0</v>
      </c>
      <c r="J11" s="125">
        <v>0</v>
      </c>
      <c r="K11" s="125">
        <v>0</v>
      </c>
      <c r="L11" s="125" t="s">
        <v>1097</v>
      </c>
      <c r="M11" s="124"/>
      <c r="N11" s="125" t="s">
        <v>1097</v>
      </c>
      <c r="O11" s="124"/>
    </row>
    <row r="12" spans="1:15" ht="60" x14ac:dyDescent="0.25">
      <c r="A12" s="126">
        <v>9</v>
      </c>
      <c r="B12" s="127" t="s">
        <v>1099</v>
      </c>
      <c r="C12" s="136"/>
      <c r="D12" s="125">
        <v>0</v>
      </c>
      <c r="E12" s="125">
        <v>0</v>
      </c>
      <c r="F12" s="125">
        <v>0</v>
      </c>
      <c r="G12" s="125">
        <v>0</v>
      </c>
      <c r="H12" s="125">
        <v>0</v>
      </c>
      <c r="I12" s="125">
        <v>0</v>
      </c>
      <c r="J12" s="125">
        <v>0</v>
      </c>
      <c r="K12" s="125">
        <v>0</v>
      </c>
      <c r="L12" s="123" t="s">
        <v>1097</v>
      </c>
      <c r="M12" s="123"/>
      <c r="N12" s="123" t="s">
        <v>1097</v>
      </c>
      <c r="O12" s="122"/>
    </row>
    <row r="13" spans="1:15" ht="45" x14ac:dyDescent="0.25">
      <c r="A13" s="126">
        <v>10</v>
      </c>
      <c r="B13" s="127" t="s">
        <v>1106</v>
      </c>
      <c r="C13" s="136"/>
      <c r="D13" s="125">
        <v>0</v>
      </c>
      <c r="E13" s="125">
        <v>0</v>
      </c>
      <c r="F13" s="125">
        <v>0</v>
      </c>
      <c r="G13" s="125">
        <v>0</v>
      </c>
      <c r="H13" s="125">
        <v>0</v>
      </c>
      <c r="I13" s="125">
        <v>0</v>
      </c>
      <c r="J13" s="125">
        <v>0</v>
      </c>
      <c r="K13" s="125">
        <v>0</v>
      </c>
      <c r="L13" s="123" t="s">
        <v>1097</v>
      </c>
      <c r="M13" s="123"/>
      <c r="N13" s="123" t="s">
        <v>1097</v>
      </c>
      <c r="O13" s="123"/>
    </row>
    <row r="14" spans="1:15" ht="45" x14ac:dyDescent="0.25">
      <c r="A14" s="126">
        <v>11</v>
      </c>
      <c r="B14" s="127" t="s">
        <v>1107</v>
      </c>
      <c r="C14" s="136"/>
      <c r="D14" s="125">
        <v>0</v>
      </c>
      <c r="E14" s="125">
        <v>0</v>
      </c>
      <c r="F14" s="125">
        <v>0</v>
      </c>
      <c r="G14" s="125">
        <v>0</v>
      </c>
      <c r="H14" s="125">
        <v>0</v>
      </c>
      <c r="I14" s="125">
        <v>0</v>
      </c>
      <c r="J14" s="125">
        <v>0</v>
      </c>
      <c r="K14" s="125">
        <v>0</v>
      </c>
      <c r="L14" s="125" t="s">
        <v>1097</v>
      </c>
      <c r="M14" s="124"/>
      <c r="N14" s="125" t="s">
        <v>1097</v>
      </c>
      <c r="O14" s="124"/>
    </row>
    <row r="15" spans="1:15" ht="45" x14ac:dyDescent="0.25">
      <c r="A15" s="126">
        <v>12</v>
      </c>
      <c r="B15" s="127" t="s">
        <v>1101</v>
      </c>
      <c r="C15" s="136"/>
      <c r="D15" s="125">
        <v>0</v>
      </c>
      <c r="E15" s="125">
        <v>0</v>
      </c>
      <c r="F15" s="125">
        <v>0</v>
      </c>
      <c r="G15" s="125">
        <v>0</v>
      </c>
      <c r="H15" s="125">
        <v>0</v>
      </c>
      <c r="I15" s="125">
        <v>0</v>
      </c>
      <c r="J15" s="125">
        <v>0</v>
      </c>
      <c r="K15" s="125">
        <v>0</v>
      </c>
      <c r="L15" s="125" t="s">
        <v>1097</v>
      </c>
      <c r="M15" s="124"/>
      <c r="N15" s="125" t="s">
        <v>1097</v>
      </c>
      <c r="O15" s="124"/>
    </row>
    <row r="16" spans="1:15" ht="45" x14ac:dyDescent="0.25">
      <c r="A16" s="126">
        <v>13</v>
      </c>
      <c r="B16" s="127" t="s">
        <v>1102</v>
      </c>
      <c r="C16" s="136"/>
      <c r="D16" s="125">
        <v>0</v>
      </c>
      <c r="E16" s="125">
        <v>0</v>
      </c>
      <c r="F16" s="125">
        <v>0</v>
      </c>
      <c r="G16" s="125">
        <v>0</v>
      </c>
      <c r="H16" s="125">
        <v>0</v>
      </c>
      <c r="I16" s="125">
        <v>0</v>
      </c>
      <c r="J16" s="125">
        <v>0</v>
      </c>
      <c r="K16" s="125">
        <v>0</v>
      </c>
      <c r="L16" s="125" t="s">
        <v>1097</v>
      </c>
      <c r="M16" s="124"/>
      <c r="N16" s="125" t="s">
        <v>1097</v>
      </c>
      <c r="O16" s="124"/>
    </row>
    <row r="17" spans="1:15" ht="60" x14ac:dyDescent="0.25">
      <c r="A17" s="126">
        <v>14</v>
      </c>
      <c r="B17" s="127" t="s">
        <v>1108</v>
      </c>
      <c r="C17" s="136"/>
      <c r="D17" s="125">
        <v>0</v>
      </c>
      <c r="E17" s="125">
        <v>0</v>
      </c>
      <c r="F17" s="125">
        <v>0</v>
      </c>
      <c r="G17" s="125">
        <v>0</v>
      </c>
      <c r="H17" s="125">
        <v>0</v>
      </c>
      <c r="I17" s="125">
        <v>0</v>
      </c>
      <c r="J17" s="125">
        <v>0</v>
      </c>
      <c r="K17" s="125">
        <v>0</v>
      </c>
      <c r="L17" s="125" t="s">
        <v>1097</v>
      </c>
      <c r="M17" s="124"/>
      <c r="N17" s="125" t="s">
        <v>1097</v>
      </c>
      <c r="O17" s="124"/>
    </row>
    <row r="18" spans="1:15" ht="60" x14ac:dyDescent="0.25">
      <c r="A18" s="126">
        <v>15</v>
      </c>
      <c r="B18" s="127" t="s">
        <v>1109</v>
      </c>
      <c r="C18" s="136"/>
      <c r="D18" s="125">
        <v>0</v>
      </c>
      <c r="E18" s="125">
        <v>0</v>
      </c>
      <c r="F18" s="125">
        <v>0</v>
      </c>
      <c r="G18" s="125">
        <v>0</v>
      </c>
      <c r="H18" s="125">
        <v>0</v>
      </c>
      <c r="I18" s="125">
        <v>0</v>
      </c>
      <c r="J18" s="125">
        <v>0</v>
      </c>
      <c r="K18" s="125">
        <v>0</v>
      </c>
      <c r="L18" s="125" t="s">
        <v>1097</v>
      </c>
      <c r="M18" s="124"/>
      <c r="N18" s="125" t="s">
        <v>1097</v>
      </c>
      <c r="O18" s="124"/>
    </row>
    <row r="19" spans="1:15" ht="60" x14ac:dyDescent="0.25">
      <c r="A19" s="126">
        <v>16</v>
      </c>
      <c r="B19" s="127" t="s">
        <v>1121</v>
      </c>
      <c r="C19" s="136"/>
      <c r="D19" s="125">
        <v>0</v>
      </c>
      <c r="E19" s="125">
        <v>0</v>
      </c>
      <c r="F19" s="125">
        <v>0</v>
      </c>
      <c r="G19" s="125">
        <v>0</v>
      </c>
      <c r="H19" s="125">
        <v>0</v>
      </c>
      <c r="I19" s="125">
        <v>0</v>
      </c>
      <c r="J19" s="125">
        <v>0</v>
      </c>
      <c r="K19" s="125">
        <v>0</v>
      </c>
      <c r="L19" s="125" t="s">
        <v>1097</v>
      </c>
      <c r="M19" s="124"/>
      <c r="N19" s="125" t="s">
        <v>1097</v>
      </c>
      <c r="O19" s="124"/>
    </row>
    <row r="20" spans="1:15" ht="60" x14ac:dyDescent="0.25">
      <c r="A20" s="126">
        <v>17</v>
      </c>
      <c r="B20" s="127" t="s">
        <v>1122</v>
      </c>
      <c r="C20" s="136"/>
      <c r="D20" s="125">
        <v>0</v>
      </c>
      <c r="E20" s="125">
        <v>0</v>
      </c>
      <c r="F20" s="125">
        <v>0</v>
      </c>
      <c r="G20" s="125">
        <v>0</v>
      </c>
      <c r="H20" s="123">
        <v>0</v>
      </c>
      <c r="I20" s="123">
        <v>0</v>
      </c>
      <c r="J20" s="123">
        <v>0</v>
      </c>
      <c r="K20" s="123">
        <v>0</v>
      </c>
      <c r="L20" s="125" t="s">
        <v>1097</v>
      </c>
      <c r="M20" s="123"/>
      <c r="N20" s="125" t="s">
        <v>1097</v>
      </c>
      <c r="O20" s="122"/>
    </row>
    <row r="21" spans="1:15" ht="73.150000000000006" customHeight="1" x14ac:dyDescent="0.25">
      <c r="A21" s="126">
        <v>18</v>
      </c>
      <c r="B21" s="127" t="s">
        <v>1127</v>
      </c>
      <c r="C21" s="136"/>
      <c r="D21" s="125">
        <v>0</v>
      </c>
      <c r="E21" s="125">
        <v>0</v>
      </c>
      <c r="F21" s="125">
        <v>0</v>
      </c>
      <c r="G21" s="125">
        <v>0</v>
      </c>
      <c r="H21" s="125">
        <v>0</v>
      </c>
      <c r="I21" s="125">
        <v>0</v>
      </c>
      <c r="J21" s="125">
        <v>0</v>
      </c>
      <c r="K21" s="125">
        <v>0</v>
      </c>
      <c r="L21" s="125" t="s">
        <v>1097</v>
      </c>
      <c r="M21" s="124"/>
      <c r="N21" s="125" t="s">
        <v>1097</v>
      </c>
      <c r="O21" s="124"/>
    </row>
    <row r="22" spans="1:15" ht="90" x14ac:dyDescent="0.25">
      <c r="A22" s="126">
        <v>19</v>
      </c>
      <c r="B22" s="127" t="s">
        <v>1123</v>
      </c>
      <c r="C22" s="136"/>
      <c r="D22" s="125">
        <v>0</v>
      </c>
      <c r="E22" s="125">
        <v>0</v>
      </c>
      <c r="F22" s="125">
        <v>0</v>
      </c>
      <c r="G22" s="125">
        <v>0</v>
      </c>
      <c r="H22" s="125">
        <v>0</v>
      </c>
      <c r="I22" s="125">
        <v>0</v>
      </c>
      <c r="J22" s="125">
        <v>0</v>
      </c>
      <c r="K22" s="125">
        <v>0</v>
      </c>
      <c r="L22" s="125" t="s">
        <v>1097</v>
      </c>
      <c r="M22" s="124"/>
      <c r="N22" s="125" t="s">
        <v>1097</v>
      </c>
      <c r="O22" s="124"/>
    </row>
    <row r="23" spans="1:15" ht="60" x14ac:dyDescent="0.25">
      <c r="A23" s="126">
        <v>20</v>
      </c>
      <c r="B23" s="127" t="s">
        <v>1124</v>
      </c>
      <c r="C23" s="136"/>
      <c r="D23" s="125">
        <v>0</v>
      </c>
      <c r="E23" s="125">
        <v>0</v>
      </c>
      <c r="F23" s="125">
        <v>0</v>
      </c>
      <c r="G23" s="125">
        <v>0</v>
      </c>
      <c r="H23" s="125">
        <v>0</v>
      </c>
      <c r="I23" s="125">
        <v>0</v>
      </c>
      <c r="J23" s="125">
        <v>0</v>
      </c>
      <c r="K23" s="125">
        <v>0</v>
      </c>
      <c r="L23" s="125" t="s">
        <v>1097</v>
      </c>
      <c r="M23" s="124"/>
      <c r="N23" s="125" t="s">
        <v>1097</v>
      </c>
      <c r="O23" s="124"/>
    </row>
    <row r="24" spans="1:15" ht="60" customHeight="1" x14ac:dyDescent="0.25">
      <c r="A24" s="126">
        <v>21</v>
      </c>
      <c r="B24" s="127" t="s">
        <v>1125</v>
      </c>
      <c r="C24" s="136"/>
      <c r="D24" s="123">
        <v>0</v>
      </c>
      <c r="E24" s="123">
        <v>0</v>
      </c>
      <c r="F24" s="123">
        <v>0</v>
      </c>
      <c r="G24" s="123">
        <v>0</v>
      </c>
      <c r="H24" s="123">
        <v>0</v>
      </c>
      <c r="I24" s="123">
        <v>0</v>
      </c>
      <c r="J24" s="123">
        <v>0</v>
      </c>
      <c r="K24" s="123">
        <v>0</v>
      </c>
      <c r="L24" s="123" t="s">
        <v>1097</v>
      </c>
      <c r="M24" s="123"/>
      <c r="N24" s="123" t="s">
        <v>1097</v>
      </c>
      <c r="O24" s="123"/>
    </row>
    <row r="25" spans="1:15" ht="45" x14ac:dyDescent="0.25">
      <c r="A25" s="126">
        <v>22</v>
      </c>
      <c r="B25" s="127" t="s">
        <v>1126</v>
      </c>
      <c r="C25" s="136"/>
      <c r="D25" s="125">
        <v>0</v>
      </c>
      <c r="E25" s="125">
        <v>0</v>
      </c>
      <c r="F25" s="125">
        <v>0</v>
      </c>
      <c r="G25" s="125">
        <v>0</v>
      </c>
      <c r="H25" s="125">
        <v>0</v>
      </c>
      <c r="I25" s="125">
        <v>0</v>
      </c>
      <c r="J25" s="125">
        <v>0</v>
      </c>
      <c r="K25" s="125">
        <v>0</v>
      </c>
      <c r="L25" s="125" t="s">
        <v>1097</v>
      </c>
      <c r="M25" s="124"/>
      <c r="N25" s="125" t="s">
        <v>1097</v>
      </c>
      <c r="O25" s="124"/>
    </row>
    <row r="26" spans="1:15" ht="60" x14ac:dyDescent="0.25">
      <c r="A26" s="126">
        <v>23</v>
      </c>
      <c r="B26" s="127" t="s">
        <v>1128</v>
      </c>
      <c r="C26" s="136"/>
      <c r="D26" s="125">
        <v>0</v>
      </c>
      <c r="E26" s="125">
        <v>0</v>
      </c>
      <c r="F26" s="125">
        <v>0</v>
      </c>
      <c r="G26" s="125">
        <v>0</v>
      </c>
      <c r="H26" s="125">
        <v>0</v>
      </c>
      <c r="I26" s="125">
        <v>0</v>
      </c>
      <c r="J26" s="125">
        <v>0</v>
      </c>
      <c r="K26" s="125">
        <v>0</v>
      </c>
      <c r="L26" s="125" t="s">
        <v>1097</v>
      </c>
      <c r="M26" s="124"/>
      <c r="N26" s="125" t="s">
        <v>1097</v>
      </c>
      <c r="O26" s="124"/>
    </row>
    <row r="27" spans="1:15" ht="60" x14ac:dyDescent="0.25">
      <c r="A27" s="126">
        <v>24</v>
      </c>
      <c r="B27" s="127" t="s">
        <v>1112</v>
      </c>
      <c r="C27" s="136"/>
      <c r="D27" s="125">
        <v>0</v>
      </c>
      <c r="E27" s="125">
        <v>0</v>
      </c>
      <c r="F27" s="125">
        <v>0</v>
      </c>
      <c r="G27" s="125">
        <v>0</v>
      </c>
      <c r="H27" s="125">
        <v>0</v>
      </c>
      <c r="I27" s="125">
        <v>0</v>
      </c>
      <c r="J27" s="125">
        <v>0</v>
      </c>
      <c r="K27" s="125">
        <v>0</v>
      </c>
      <c r="L27" s="125" t="s">
        <v>1097</v>
      </c>
      <c r="M27" s="124"/>
      <c r="N27" s="125" t="s">
        <v>1097</v>
      </c>
      <c r="O27" s="124"/>
    </row>
    <row r="28" spans="1:15" ht="60" x14ac:dyDescent="0.25">
      <c r="A28" s="126">
        <v>25</v>
      </c>
      <c r="B28" s="127" t="s">
        <v>1113</v>
      </c>
      <c r="C28" s="136"/>
      <c r="D28" s="125">
        <v>0</v>
      </c>
      <c r="E28" s="125">
        <v>0</v>
      </c>
      <c r="F28" s="125">
        <v>0</v>
      </c>
      <c r="G28" s="125">
        <v>0</v>
      </c>
      <c r="H28" s="125">
        <v>0</v>
      </c>
      <c r="I28" s="125">
        <v>0</v>
      </c>
      <c r="J28" s="125">
        <v>0</v>
      </c>
      <c r="K28" s="125">
        <v>0</v>
      </c>
      <c r="L28" s="125" t="s">
        <v>1097</v>
      </c>
      <c r="M28" s="123"/>
      <c r="N28" s="125" t="s">
        <v>1097</v>
      </c>
      <c r="O28" s="122"/>
    </row>
    <row r="29" spans="1:15" ht="30" x14ac:dyDescent="0.25">
      <c r="A29" s="126">
        <v>26</v>
      </c>
      <c r="B29" s="127" t="s">
        <v>1114</v>
      </c>
      <c r="C29" s="136"/>
      <c r="D29" s="125">
        <v>0</v>
      </c>
      <c r="E29" s="125">
        <v>0</v>
      </c>
      <c r="F29" s="125">
        <v>0</v>
      </c>
      <c r="G29" s="125">
        <v>0</v>
      </c>
      <c r="H29" s="125">
        <v>0</v>
      </c>
      <c r="I29" s="125">
        <v>0</v>
      </c>
      <c r="J29" s="125">
        <v>0</v>
      </c>
      <c r="K29" s="125">
        <v>0</v>
      </c>
      <c r="L29" s="125" t="s">
        <v>1097</v>
      </c>
      <c r="M29" s="124"/>
      <c r="N29" s="125" t="s">
        <v>1097</v>
      </c>
      <c r="O29" s="124"/>
    </row>
    <row r="30" spans="1:15" ht="45" x14ac:dyDescent="0.25">
      <c r="A30" s="126">
        <v>27</v>
      </c>
      <c r="B30" s="127" t="s">
        <v>1115</v>
      </c>
      <c r="C30" s="136"/>
      <c r="D30" s="125">
        <v>0</v>
      </c>
      <c r="E30" s="125">
        <v>0</v>
      </c>
      <c r="F30" s="125">
        <v>0</v>
      </c>
      <c r="G30" s="125">
        <v>0</v>
      </c>
      <c r="H30" s="125">
        <v>0</v>
      </c>
      <c r="I30" s="125">
        <v>0</v>
      </c>
      <c r="J30" s="125">
        <v>0</v>
      </c>
      <c r="K30" s="125">
        <v>0</v>
      </c>
      <c r="L30" s="125" t="s">
        <v>1097</v>
      </c>
      <c r="M30" s="123"/>
      <c r="N30" s="125" t="s">
        <v>1097</v>
      </c>
      <c r="O30" s="123"/>
    </row>
    <row r="31" spans="1:15" ht="45" x14ac:dyDescent="0.25">
      <c r="A31" s="126">
        <v>28</v>
      </c>
      <c r="B31" s="127" t="s">
        <v>1129</v>
      </c>
      <c r="C31" s="136"/>
      <c r="D31" s="125">
        <v>0</v>
      </c>
      <c r="E31" s="125">
        <v>0</v>
      </c>
      <c r="F31" s="125">
        <v>0</v>
      </c>
      <c r="G31" s="125">
        <v>0</v>
      </c>
      <c r="H31" s="125">
        <v>0</v>
      </c>
      <c r="I31" s="125">
        <v>0</v>
      </c>
      <c r="J31" s="125">
        <v>0</v>
      </c>
      <c r="K31" s="125">
        <v>0</v>
      </c>
      <c r="L31" s="125" t="s">
        <v>1097</v>
      </c>
      <c r="M31" s="123"/>
      <c r="N31" s="125" t="s">
        <v>1097</v>
      </c>
      <c r="O31" s="122"/>
    </row>
    <row r="32" spans="1:15" ht="45" x14ac:dyDescent="0.25">
      <c r="A32" s="126">
        <v>29</v>
      </c>
      <c r="B32" s="127" t="s">
        <v>1130</v>
      </c>
      <c r="C32" s="136"/>
      <c r="D32" s="125">
        <v>0</v>
      </c>
      <c r="E32" s="125">
        <v>0</v>
      </c>
      <c r="F32" s="125">
        <v>0</v>
      </c>
      <c r="G32" s="125">
        <v>0</v>
      </c>
      <c r="H32" s="125">
        <v>0</v>
      </c>
      <c r="I32" s="125">
        <v>0</v>
      </c>
      <c r="J32" s="125">
        <v>0</v>
      </c>
      <c r="K32" s="125">
        <v>0</v>
      </c>
      <c r="L32" s="125" t="s">
        <v>1097</v>
      </c>
      <c r="M32" s="124"/>
      <c r="N32" s="125" t="s">
        <v>1097</v>
      </c>
      <c r="O32" s="124"/>
    </row>
    <row r="33" spans="1:15" ht="60" x14ac:dyDescent="0.25">
      <c r="A33" s="126">
        <v>30</v>
      </c>
      <c r="B33" s="127" t="s">
        <v>1116</v>
      </c>
      <c r="C33" s="136"/>
      <c r="D33" s="125">
        <v>0</v>
      </c>
      <c r="E33" s="125">
        <v>0</v>
      </c>
      <c r="F33" s="125">
        <v>0</v>
      </c>
      <c r="G33" s="125">
        <v>0</v>
      </c>
      <c r="H33" s="125">
        <v>0</v>
      </c>
      <c r="I33" s="125">
        <v>0</v>
      </c>
      <c r="J33" s="125">
        <v>0</v>
      </c>
      <c r="K33" s="125">
        <v>0</v>
      </c>
      <c r="L33" s="125" t="s">
        <v>1097</v>
      </c>
      <c r="M33" s="123"/>
      <c r="N33" s="125" t="s">
        <v>1097</v>
      </c>
      <c r="O33" s="123"/>
    </row>
    <row r="34" spans="1:15" ht="45" x14ac:dyDescent="0.25">
      <c r="A34" s="126">
        <v>31</v>
      </c>
      <c r="B34" s="127" t="s">
        <v>1117</v>
      </c>
      <c r="C34" s="136"/>
      <c r="D34" s="125">
        <v>0</v>
      </c>
      <c r="E34" s="125">
        <v>0</v>
      </c>
      <c r="F34" s="125">
        <v>0</v>
      </c>
      <c r="G34" s="125">
        <v>0</v>
      </c>
      <c r="H34" s="125">
        <v>0</v>
      </c>
      <c r="I34" s="125">
        <v>0</v>
      </c>
      <c r="J34" s="125">
        <v>0</v>
      </c>
      <c r="K34" s="125">
        <v>0</v>
      </c>
      <c r="L34" s="125" t="s">
        <v>1097</v>
      </c>
      <c r="M34" s="124"/>
      <c r="N34" s="125" t="s">
        <v>1097</v>
      </c>
      <c r="O34" s="124"/>
    </row>
    <row r="35" spans="1:15" ht="60" x14ac:dyDescent="0.25">
      <c r="A35" s="126">
        <v>32</v>
      </c>
      <c r="B35" s="127" t="s">
        <v>1118</v>
      </c>
      <c r="C35" s="136"/>
      <c r="D35" s="125">
        <v>0</v>
      </c>
      <c r="E35" s="125">
        <v>0</v>
      </c>
      <c r="F35" s="125">
        <v>0</v>
      </c>
      <c r="G35" s="125">
        <v>0</v>
      </c>
      <c r="H35" s="125">
        <v>0</v>
      </c>
      <c r="I35" s="125">
        <v>0</v>
      </c>
      <c r="J35" s="125">
        <v>0</v>
      </c>
      <c r="K35" s="125">
        <v>0</v>
      </c>
      <c r="L35" s="125" t="s">
        <v>1097</v>
      </c>
      <c r="M35" s="123"/>
      <c r="N35" s="125" t="s">
        <v>1097</v>
      </c>
      <c r="O35" s="123"/>
    </row>
    <row r="36" spans="1:15" ht="45" x14ac:dyDescent="0.25">
      <c r="A36" s="126">
        <v>33</v>
      </c>
      <c r="B36" s="127" t="s">
        <v>1119</v>
      </c>
      <c r="C36" s="136"/>
      <c r="D36" s="125">
        <v>0</v>
      </c>
      <c r="E36" s="125">
        <v>0</v>
      </c>
      <c r="F36" s="125">
        <v>0</v>
      </c>
      <c r="G36" s="125">
        <v>0</v>
      </c>
      <c r="H36" s="125">
        <v>0</v>
      </c>
      <c r="I36" s="125">
        <v>0</v>
      </c>
      <c r="J36" s="125">
        <v>0</v>
      </c>
      <c r="K36" s="125">
        <v>0</v>
      </c>
      <c r="L36" s="125" t="s">
        <v>1097</v>
      </c>
      <c r="M36" s="123"/>
      <c r="N36" s="125" t="s">
        <v>1097</v>
      </c>
      <c r="O36" s="123"/>
    </row>
    <row r="37" spans="1:15" ht="45" x14ac:dyDescent="0.25">
      <c r="A37" s="126">
        <v>34</v>
      </c>
      <c r="B37" s="127" t="s">
        <v>1120</v>
      </c>
      <c r="C37" s="136"/>
      <c r="D37" s="125">
        <v>0</v>
      </c>
      <c r="E37" s="125">
        <v>0</v>
      </c>
      <c r="F37" s="125">
        <v>0</v>
      </c>
      <c r="G37" s="125">
        <v>0</v>
      </c>
      <c r="H37" s="125">
        <v>0</v>
      </c>
      <c r="I37" s="125">
        <v>0</v>
      </c>
      <c r="J37" s="125">
        <v>0</v>
      </c>
      <c r="K37" s="125">
        <v>0</v>
      </c>
      <c r="L37" s="125" t="s">
        <v>1097</v>
      </c>
      <c r="M37" s="125"/>
      <c r="N37" s="125" t="s">
        <v>1097</v>
      </c>
      <c r="O37" s="125"/>
    </row>
    <row r="38" spans="1:15" ht="55.15" customHeight="1" x14ac:dyDescent="0.25">
      <c r="A38" s="126">
        <v>35</v>
      </c>
      <c r="B38" s="127" t="s">
        <v>1131</v>
      </c>
      <c r="C38" s="136"/>
      <c r="D38" s="123">
        <v>0</v>
      </c>
      <c r="E38" s="123">
        <v>0</v>
      </c>
      <c r="F38" s="123">
        <v>0</v>
      </c>
      <c r="G38" s="123">
        <v>0</v>
      </c>
      <c r="H38" s="123">
        <v>0</v>
      </c>
      <c r="I38" s="123">
        <v>0</v>
      </c>
      <c r="J38" s="123">
        <v>0</v>
      </c>
      <c r="K38" s="123">
        <v>0</v>
      </c>
      <c r="L38" s="123" t="s">
        <v>1097</v>
      </c>
      <c r="M38" s="123"/>
      <c r="N38" s="125" t="s">
        <v>1097</v>
      </c>
      <c r="O38" s="122"/>
    </row>
    <row r="39" spans="1:15" ht="45" x14ac:dyDescent="0.25">
      <c r="A39" s="126">
        <v>36</v>
      </c>
      <c r="B39" s="127" t="s">
        <v>1110</v>
      </c>
      <c r="C39" s="136"/>
      <c r="D39" s="123">
        <v>0</v>
      </c>
      <c r="E39" s="123">
        <v>0</v>
      </c>
      <c r="F39" s="123">
        <v>0</v>
      </c>
      <c r="G39" s="123">
        <v>0</v>
      </c>
      <c r="H39" s="123">
        <v>0</v>
      </c>
      <c r="I39" s="123">
        <v>0</v>
      </c>
      <c r="J39" s="123">
        <v>0</v>
      </c>
      <c r="K39" s="123">
        <v>0</v>
      </c>
      <c r="L39" s="123" t="s">
        <v>1097</v>
      </c>
      <c r="M39" s="123"/>
      <c r="N39" s="123" t="s">
        <v>1097</v>
      </c>
      <c r="O39" s="123"/>
    </row>
    <row r="40" spans="1:15" ht="75" x14ac:dyDescent="0.25">
      <c r="A40" s="126">
        <v>37</v>
      </c>
      <c r="B40" s="127" t="s">
        <v>1111</v>
      </c>
      <c r="C40" s="136"/>
      <c r="D40" s="123">
        <v>0</v>
      </c>
      <c r="E40" s="123">
        <v>0</v>
      </c>
      <c r="F40" s="123">
        <v>0</v>
      </c>
      <c r="G40" s="123">
        <v>0</v>
      </c>
      <c r="H40" s="123">
        <v>0</v>
      </c>
      <c r="I40" s="123">
        <v>0</v>
      </c>
      <c r="J40" s="123">
        <v>0</v>
      </c>
      <c r="K40" s="123">
        <v>0</v>
      </c>
      <c r="L40" s="123" t="s">
        <v>1097</v>
      </c>
      <c r="M40" s="123"/>
      <c r="N40" s="123" t="s">
        <v>1097</v>
      </c>
      <c r="O40" s="123"/>
    </row>
    <row r="41" spans="1:15" ht="60" x14ac:dyDescent="0.25">
      <c r="A41" s="126">
        <v>38</v>
      </c>
      <c r="B41" s="48" t="s">
        <v>1103</v>
      </c>
      <c r="C41" s="136"/>
      <c r="D41" s="125">
        <v>0</v>
      </c>
      <c r="E41" s="125">
        <v>0</v>
      </c>
      <c r="F41" s="125">
        <v>0</v>
      </c>
      <c r="G41" s="125">
        <v>0</v>
      </c>
      <c r="H41" s="125">
        <v>0</v>
      </c>
      <c r="I41" s="125">
        <v>0</v>
      </c>
      <c r="J41" s="125">
        <v>0</v>
      </c>
      <c r="K41" s="125">
        <v>0</v>
      </c>
      <c r="L41" s="125" t="s">
        <v>1097</v>
      </c>
      <c r="M41" s="125"/>
      <c r="N41" s="125" t="s">
        <v>1097</v>
      </c>
      <c r="O41" s="125"/>
    </row>
    <row r="42" spans="1:15" ht="45" x14ac:dyDescent="0.25">
      <c r="A42" s="126">
        <v>39</v>
      </c>
      <c r="B42" s="48" t="s">
        <v>1134</v>
      </c>
      <c r="C42" s="136"/>
      <c r="D42" s="125">
        <v>0</v>
      </c>
      <c r="E42" s="125">
        <v>0</v>
      </c>
      <c r="F42" s="125">
        <v>0</v>
      </c>
      <c r="G42" s="125">
        <v>0</v>
      </c>
      <c r="H42" s="125">
        <v>0</v>
      </c>
      <c r="I42" s="125">
        <v>0</v>
      </c>
      <c r="J42" s="125">
        <v>0</v>
      </c>
      <c r="K42" s="125">
        <v>0</v>
      </c>
      <c r="L42" s="125" t="s">
        <v>1097</v>
      </c>
      <c r="M42" s="125"/>
      <c r="N42" s="125" t="s">
        <v>1097</v>
      </c>
      <c r="O42" s="125"/>
    </row>
    <row r="43" spans="1:15" ht="90" x14ac:dyDescent="0.25">
      <c r="A43" s="126">
        <v>40</v>
      </c>
      <c r="B43" s="48" t="s">
        <v>1132</v>
      </c>
      <c r="C43" s="136"/>
      <c r="D43" s="125">
        <v>0</v>
      </c>
      <c r="E43" s="125">
        <v>0</v>
      </c>
      <c r="F43" s="125">
        <v>0</v>
      </c>
      <c r="G43" s="125">
        <v>0</v>
      </c>
      <c r="H43" s="125">
        <v>0</v>
      </c>
      <c r="I43" s="125">
        <v>0</v>
      </c>
      <c r="J43" s="125">
        <v>0</v>
      </c>
      <c r="K43" s="125">
        <v>0</v>
      </c>
      <c r="L43" s="125" t="s">
        <v>1097</v>
      </c>
      <c r="M43" s="125"/>
      <c r="N43" s="125" t="s">
        <v>1097</v>
      </c>
      <c r="O43" s="125"/>
    </row>
    <row r="44" spans="1:15" ht="15.75" x14ac:dyDescent="0.25">
      <c r="A44" s="126">
        <v>41</v>
      </c>
      <c r="B44" s="48" t="s">
        <v>1133</v>
      </c>
      <c r="C44" s="136"/>
      <c r="D44" s="125">
        <v>0</v>
      </c>
      <c r="E44" s="125">
        <v>0</v>
      </c>
      <c r="F44" s="125">
        <v>0</v>
      </c>
      <c r="G44" s="125">
        <v>0</v>
      </c>
      <c r="H44" s="125">
        <v>0</v>
      </c>
      <c r="I44" s="125">
        <v>0</v>
      </c>
      <c r="J44" s="125">
        <v>0</v>
      </c>
      <c r="K44" s="125">
        <v>0</v>
      </c>
      <c r="L44" s="125" t="s">
        <v>1097</v>
      </c>
      <c r="M44" s="125"/>
      <c r="N44" s="125" t="s">
        <v>1097</v>
      </c>
      <c r="O44" s="125"/>
    </row>
    <row r="45" spans="1:15" ht="60" x14ac:dyDescent="0.25">
      <c r="A45" s="126">
        <v>42</v>
      </c>
      <c r="B45" s="48" t="s">
        <v>1135</v>
      </c>
      <c r="C45" s="136"/>
      <c r="D45" s="125">
        <v>0</v>
      </c>
      <c r="E45" s="125">
        <v>0</v>
      </c>
      <c r="F45" s="125">
        <v>0</v>
      </c>
      <c r="G45" s="125">
        <v>0</v>
      </c>
      <c r="H45" s="125">
        <v>0</v>
      </c>
      <c r="I45" s="125">
        <v>0</v>
      </c>
      <c r="J45" s="125">
        <v>0</v>
      </c>
      <c r="K45" s="125">
        <v>0</v>
      </c>
      <c r="L45" s="125" t="s">
        <v>1097</v>
      </c>
      <c r="M45" s="125"/>
      <c r="N45" s="125" t="s">
        <v>1097</v>
      </c>
      <c r="O45" s="125"/>
    </row>
    <row r="46" spans="1:15" ht="45" x14ac:dyDescent="0.25">
      <c r="A46" s="126">
        <v>43</v>
      </c>
      <c r="B46" s="48" t="s">
        <v>1136</v>
      </c>
      <c r="C46" s="136"/>
      <c r="D46" s="125">
        <v>0</v>
      </c>
      <c r="E46" s="125">
        <v>0</v>
      </c>
      <c r="F46" s="125">
        <v>0</v>
      </c>
      <c r="G46" s="125">
        <v>0</v>
      </c>
      <c r="H46" s="125">
        <v>0</v>
      </c>
      <c r="I46" s="125">
        <v>0</v>
      </c>
      <c r="J46" s="125">
        <v>0</v>
      </c>
      <c r="K46" s="125">
        <v>0</v>
      </c>
      <c r="L46" s="125" t="s">
        <v>1097</v>
      </c>
      <c r="M46" s="125"/>
      <c r="N46" s="125" t="s">
        <v>1097</v>
      </c>
      <c r="O46" s="125"/>
    </row>
    <row r="47" spans="1:15" ht="45" x14ac:dyDescent="0.25">
      <c r="A47" s="126">
        <v>44</v>
      </c>
      <c r="B47" s="48" t="s">
        <v>1137</v>
      </c>
      <c r="C47" s="136"/>
      <c r="D47" s="125">
        <v>0</v>
      </c>
      <c r="E47" s="125">
        <v>0</v>
      </c>
      <c r="F47" s="125">
        <v>0</v>
      </c>
      <c r="G47" s="125">
        <v>0</v>
      </c>
      <c r="H47" s="125">
        <v>0</v>
      </c>
      <c r="I47" s="125">
        <v>0</v>
      </c>
      <c r="J47" s="125">
        <v>0</v>
      </c>
      <c r="K47" s="125">
        <v>0</v>
      </c>
      <c r="L47" s="125" t="s">
        <v>1097</v>
      </c>
      <c r="M47" s="125"/>
      <c r="N47" s="125" t="s">
        <v>1097</v>
      </c>
      <c r="O47" s="125"/>
    </row>
    <row r="48" spans="1:15" ht="45" x14ac:dyDescent="0.25">
      <c r="A48" s="126">
        <v>45</v>
      </c>
      <c r="B48" s="48" t="s">
        <v>1138</v>
      </c>
      <c r="C48" s="136"/>
      <c r="D48" s="125">
        <v>0</v>
      </c>
      <c r="E48" s="125">
        <v>0</v>
      </c>
      <c r="F48" s="125">
        <v>0</v>
      </c>
      <c r="G48" s="125">
        <v>0</v>
      </c>
      <c r="H48" s="125">
        <v>0</v>
      </c>
      <c r="I48" s="125">
        <v>0</v>
      </c>
      <c r="J48" s="125">
        <v>0</v>
      </c>
      <c r="K48" s="125">
        <v>0</v>
      </c>
      <c r="L48" s="125" t="s">
        <v>1097</v>
      </c>
      <c r="M48" s="125"/>
      <c r="N48" s="125" t="s">
        <v>1097</v>
      </c>
      <c r="O48" s="125"/>
    </row>
    <row r="49" spans="1:15" ht="45" x14ac:dyDescent="0.25">
      <c r="A49" s="126">
        <v>46</v>
      </c>
      <c r="B49" s="48" t="s">
        <v>1139</v>
      </c>
      <c r="C49" s="136"/>
      <c r="D49" s="125">
        <v>0</v>
      </c>
      <c r="E49" s="125">
        <v>0</v>
      </c>
      <c r="F49" s="125">
        <v>0</v>
      </c>
      <c r="G49" s="125">
        <v>0</v>
      </c>
      <c r="H49" s="125">
        <v>0</v>
      </c>
      <c r="I49" s="125">
        <v>0</v>
      </c>
      <c r="J49" s="125">
        <v>0</v>
      </c>
      <c r="K49" s="125">
        <v>0</v>
      </c>
      <c r="L49" s="125" t="s">
        <v>1097</v>
      </c>
      <c r="M49" s="125"/>
      <c r="N49" s="125" t="s">
        <v>1097</v>
      </c>
      <c r="O49" s="125"/>
    </row>
    <row r="50" spans="1:15" ht="30" x14ac:dyDescent="0.25">
      <c r="A50" s="126">
        <v>47</v>
      </c>
      <c r="B50" s="48" t="s">
        <v>1140</v>
      </c>
      <c r="C50" s="136"/>
      <c r="D50" s="125">
        <v>0</v>
      </c>
      <c r="E50" s="125">
        <v>0</v>
      </c>
      <c r="F50" s="125">
        <v>0</v>
      </c>
      <c r="G50" s="125">
        <v>0</v>
      </c>
      <c r="H50" s="125">
        <v>0</v>
      </c>
      <c r="I50" s="125">
        <v>0</v>
      </c>
      <c r="J50" s="125">
        <v>0</v>
      </c>
      <c r="K50" s="125">
        <v>0</v>
      </c>
      <c r="L50" s="125" t="s">
        <v>1097</v>
      </c>
      <c r="M50" s="125"/>
      <c r="N50" s="125" t="s">
        <v>1097</v>
      </c>
      <c r="O50" s="125"/>
    </row>
    <row r="51" spans="1:15" ht="270" x14ac:dyDescent="0.25">
      <c r="A51" s="126">
        <v>48</v>
      </c>
      <c r="B51" s="48" t="s">
        <v>1141</v>
      </c>
      <c r="C51" s="136"/>
      <c r="D51" s="125">
        <v>0</v>
      </c>
      <c r="E51" s="125">
        <v>0</v>
      </c>
      <c r="F51" s="125">
        <v>0</v>
      </c>
      <c r="G51" s="125">
        <v>0</v>
      </c>
      <c r="H51" s="125">
        <v>0</v>
      </c>
      <c r="I51" s="125">
        <v>0</v>
      </c>
      <c r="J51" s="125">
        <v>0</v>
      </c>
      <c r="K51" s="125">
        <v>0</v>
      </c>
      <c r="L51" s="125" t="s">
        <v>1097</v>
      </c>
      <c r="M51" s="125"/>
      <c r="N51" s="125" t="s">
        <v>1097</v>
      </c>
      <c r="O51" s="125"/>
    </row>
    <row r="52" spans="1:15" ht="55.15" customHeight="1" x14ac:dyDescent="0.25">
      <c r="A52" s="126">
        <v>49</v>
      </c>
      <c r="B52" s="48" t="s">
        <v>1142</v>
      </c>
      <c r="C52" s="136"/>
      <c r="D52" s="125">
        <v>0</v>
      </c>
      <c r="E52" s="125">
        <v>0</v>
      </c>
      <c r="F52" s="125">
        <v>0</v>
      </c>
      <c r="G52" s="125">
        <v>0</v>
      </c>
      <c r="H52" s="125">
        <v>0</v>
      </c>
      <c r="I52" s="125">
        <v>0</v>
      </c>
      <c r="J52" s="125">
        <v>0</v>
      </c>
      <c r="K52" s="125">
        <v>0</v>
      </c>
      <c r="L52" s="125" t="s">
        <v>1097</v>
      </c>
      <c r="M52" s="125"/>
      <c r="N52" s="125" t="s">
        <v>1097</v>
      </c>
      <c r="O52" s="125"/>
    </row>
    <row r="53" spans="1:15" ht="75" x14ac:dyDescent="0.25">
      <c r="A53" s="126">
        <v>50</v>
      </c>
      <c r="B53" s="48" t="s">
        <v>1143</v>
      </c>
      <c r="C53" s="136"/>
      <c r="D53" s="125">
        <v>0</v>
      </c>
      <c r="E53" s="125">
        <v>0</v>
      </c>
      <c r="F53" s="125">
        <v>0</v>
      </c>
      <c r="G53" s="125">
        <v>0</v>
      </c>
      <c r="H53" s="125">
        <v>0</v>
      </c>
      <c r="I53" s="125">
        <v>0</v>
      </c>
      <c r="J53" s="125">
        <v>0</v>
      </c>
      <c r="K53" s="125">
        <v>0</v>
      </c>
      <c r="L53" s="125" t="s">
        <v>1097</v>
      </c>
      <c r="M53" s="125"/>
      <c r="N53" s="125" t="s">
        <v>1097</v>
      </c>
      <c r="O53" s="125"/>
    </row>
    <row r="54" spans="1:15" ht="75" x14ac:dyDescent="0.25">
      <c r="A54" s="126">
        <v>51</v>
      </c>
      <c r="B54" s="48" t="s">
        <v>1144</v>
      </c>
      <c r="C54" s="136"/>
      <c r="D54" s="125">
        <v>0</v>
      </c>
      <c r="E54" s="125">
        <v>0</v>
      </c>
      <c r="F54" s="125">
        <v>0</v>
      </c>
      <c r="G54" s="125">
        <v>0</v>
      </c>
      <c r="H54" s="125">
        <v>0</v>
      </c>
      <c r="I54" s="125">
        <v>0</v>
      </c>
      <c r="J54" s="125">
        <v>0</v>
      </c>
      <c r="K54" s="125">
        <v>0</v>
      </c>
      <c r="L54" s="125" t="s">
        <v>1097</v>
      </c>
      <c r="M54" s="125"/>
      <c r="N54" s="125" t="s">
        <v>1097</v>
      </c>
      <c r="O54" s="125"/>
    </row>
    <row r="55" spans="1:15" ht="45" x14ac:dyDescent="0.25">
      <c r="A55" s="126">
        <v>52</v>
      </c>
      <c r="B55" s="48" t="s">
        <v>1145</v>
      </c>
      <c r="C55" s="136"/>
      <c r="D55" s="125">
        <v>0</v>
      </c>
      <c r="E55" s="125">
        <v>0</v>
      </c>
      <c r="F55" s="125">
        <v>0</v>
      </c>
      <c r="G55" s="125">
        <v>0</v>
      </c>
      <c r="H55" s="125">
        <v>0</v>
      </c>
      <c r="I55" s="125">
        <v>0</v>
      </c>
      <c r="J55" s="125">
        <v>0</v>
      </c>
      <c r="K55" s="125">
        <v>0</v>
      </c>
      <c r="L55" s="125" t="s">
        <v>1097</v>
      </c>
      <c r="M55" s="125"/>
      <c r="N55" s="125" t="s">
        <v>1097</v>
      </c>
      <c r="O55" s="125"/>
    </row>
    <row r="56" spans="1:15" ht="45" x14ac:dyDescent="0.25">
      <c r="A56" s="126">
        <v>53</v>
      </c>
      <c r="B56" s="48" t="s">
        <v>1146</v>
      </c>
      <c r="C56" s="136"/>
      <c r="D56" s="125">
        <v>0</v>
      </c>
      <c r="E56" s="125">
        <v>0</v>
      </c>
      <c r="F56" s="125">
        <v>0</v>
      </c>
      <c r="G56" s="125">
        <v>0</v>
      </c>
      <c r="H56" s="125">
        <v>0</v>
      </c>
      <c r="I56" s="125">
        <v>0</v>
      </c>
      <c r="J56" s="125">
        <v>0</v>
      </c>
      <c r="K56" s="125">
        <v>0</v>
      </c>
      <c r="L56" s="125" t="s">
        <v>1097</v>
      </c>
      <c r="M56" s="125"/>
      <c r="N56" s="125" t="s">
        <v>1097</v>
      </c>
      <c r="O56" s="125"/>
    </row>
    <row r="57" spans="1:15" ht="60" x14ac:dyDescent="0.25">
      <c r="A57" s="126">
        <v>54</v>
      </c>
      <c r="B57" s="48" t="s">
        <v>1147</v>
      </c>
      <c r="C57" s="136"/>
      <c r="D57" s="125">
        <v>0</v>
      </c>
      <c r="E57" s="125">
        <v>0</v>
      </c>
      <c r="F57" s="125">
        <v>0</v>
      </c>
      <c r="G57" s="125">
        <v>0</v>
      </c>
      <c r="H57" s="125">
        <v>0</v>
      </c>
      <c r="I57" s="125">
        <v>0</v>
      </c>
      <c r="J57" s="125">
        <v>0</v>
      </c>
      <c r="K57" s="125">
        <v>0</v>
      </c>
      <c r="L57" s="125" t="s">
        <v>1097</v>
      </c>
      <c r="M57" s="125"/>
      <c r="N57" s="125" t="s">
        <v>1097</v>
      </c>
      <c r="O57" s="125"/>
    </row>
    <row r="58" spans="1:15" ht="165" x14ac:dyDescent="0.25">
      <c r="A58" s="126">
        <v>55</v>
      </c>
      <c r="B58" s="48" t="s">
        <v>1148</v>
      </c>
      <c r="C58" s="136"/>
      <c r="D58" s="125">
        <v>0</v>
      </c>
      <c r="E58" s="125">
        <v>0</v>
      </c>
      <c r="F58" s="125">
        <v>0</v>
      </c>
      <c r="G58" s="125">
        <v>0</v>
      </c>
      <c r="H58" s="125">
        <v>0</v>
      </c>
      <c r="I58" s="125">
        <v>0</v>
      </c>
      <c r="J58" s="125">
        <v>0</v>
      </c>
      <c r="K58" s="125">
        <v>0</v>
      </c>
      <c r="L58" s="125" t="s">
        <v>1097</v>
      </c>
      <c r="M58" s="125"/>
      <c r="N58" s="125" t="s">
        <v>1097</v>
      </c>
      <c r="O58" s="125"/>
    </row>
    <row r="59" spans="1:15" ht="45" x14ac:dyDescent="0.25">
      <c r="A59" s="126">
        <v>56</v>
      </c>
      <c r="B59" s="48" t="s">
        <v>1149</v>
      </c>
      <c r="C59" s="136"/>
      <c r="D59" s="125">
        <v>0</v>
      </c>
      <c r="E59" s="125">
        <v>0</v>
      </c>
      <c r="F59" s="125">
        <v>0</v>
      </c>
      <c r="G59" s="125">
        <v>0</v>
      </c>
      <c r="H59" s="125">
        <v>0</v>
      </c>
      <c r="I59" s="125">
        <v>0</v>
      </c>
      <c r="J59" s="125">
        <v>0</v>
      </c>
      <c r="K59" s="125">
        <v>0</v>
      </c>
      <c r="L59" s="125" t="s">
        <v>1097</v>
      </c>
      <c r="M59" s="125"/>
      <c r="N59" s="125" t="s">
        <v>1097</v>
      </c>
      <c r="O59" s="125"/>
    </row>
    <row r="60" spans="1:15" ht="60" x14ac:dyDescent="0.25">
      <c r="A60" s="126">
        <v>57</v>
      </c>
      <c r="B60" s="48" t="s">
        <v>1150</v>
      </c>
      <c r="C60" s="136"/>
      <c r="D60" s="125">
        <v>0</v>
      </c>
      <c r="E60" s="125">
        <v>0</v>
      </c>
      <c r="F60" s="125">
        <v>0</v>
      </c>
      <c r="G60" s="125">
        <v>0</v>
      </c>
      <c r="H60" s="125">
        <v>0</v>
      </c>
      <c r="I60" s="125">
        <v>0</v>
      </c>
      <c r="J60" s="125">
        <v>0</v>
      </c>
      <c r="K60" s="125">
        <v>0</v>
      </c>
      <c r="L60" s="125" t="s">
        <v>1097</v>
      </c>
      <c r="M60" s="125"/>
      <c r="N60" s="125" t="s">
        <v>1097</v>
      </c>
      <c r="O60" s="125"/>
    </row>
    <row r="61" spans="1:15" ht="130.9" customHeight="1" x14ac:dyDescent="0.25">
      <c r="A61" s="126">
        <v>58</v>
      </c>
      <c r="B61" s="48" t="s">
        <v>1151</v>
      </c>
      <c r="C61" s="136"/>
      <c r="D61" s="125">
        <v>0</v>
      </c>
      <c r="E61" s="125">
        <v>0</v>
      </c>
      <c r="F61" s="125">
        <v>0</v>
      </c>
      <c r="G61" s="125">
        <v>0</v>
      </c>
      <c r="H61" s="125">
        <v>0</v>
      </c>
      <c r="I61" s="125">
        <v>0</v>
      </c>
      <c r="J61" s="125">
        <v>0</v>
      </c>
      <c r="K61" s="125">
        <v>0</v>
      </c>
      <c r="L61" s="125" t="s">
        <v>1097</v>
      </c>
      <c r="M61" s="125"/>
      <c r="N61" s="125" t="s">
        <v>1097</v>
      </c>
      <c r="O61" s="125"/>
    </row>
    <row r="62" spans="1:15" ht="60" x14ac:dyDescent="0.25">
      <c r="A62" s="126">
        <v>59</v>
      </c>
      <c r="B62" s="48" t="s">
        <v>1152</v>
      </c>
      <c r="C62" s="136"/>
      <c r="D62" s="125">
        <v>0</v>
      </c>
      <c r="E62" s="125">
        <v>0</v>
      </c>
      <c r="F62" s="125">
        <v>0</v>
      </c>
      <c r="G62" s="125">
        <v>0</v>
      </c>
      <c r="H62" s="125">
        <v>0</v>
      </c>
      <c r="I62" s="125">
        <v>0</v>
      </c>
      <c r="J62" s="125">
        <v>0</v>
      </c>
      <c r="K62" s="125">
        <v>0</v>
      </c>
      <c r="L62" s="125" t="s">
        <v>1097</v>
      </c>
      <c r="M62" s="125"/>
      <c r="N62" s="125" t="s">
        <v>1097</v>
      </c>
      <c r="O62" s="125"/>
    </row>
    <row r="63" spans="1:15" ht="165" x14ac:dyDescent="0.25">
      <c r="A63" s="126">
        <v>60</v>
      </c>
      <c r="B63" s="48" t="s">
        <v>1176</v>
      </c>
      <c r="C63" s="136"/>
      <c r="D63" s="125">
        <v>0</v>
      </c>
      <c r="E63" s="125">
        <v>0</v>
      </c>
      <c r="F63" s="125">
        <v>0</v>
      </c>
      <c r="G63" s="125">
        <v>0</v>
      </c>
      <c r="H63" s="125">
        <v>0</v>
      </c>
      <c r="I63" s="125">
        <v>0</v>
      </c>
      <c r="J63" s="125">
        <v>0</v>
      </c>
      <c r="K63" s="125">
        <v>0</v>
      </c>
      <c r="L63" s="125" t="s">
        <v>1097</v>
      </c>
      <c r="M63" s="125"/>
      <c r="N63" s="125" t="s">
        <v>1097</v>
      </c>
      <c r="O63" s="125"/>
    </row>
    <row r="64" spans="1:15" ht="135" x14ac:dyDescent="0.25">
      <c r="A64" s="126">
        <v>61</v>
      </c>
      <c r="B64" s="48" t="s">
        <v>1104</v>
      </c>
      <c r="C64" s="136"/>
      <c r="D64" s="125">
        <v>0</v>
      </c>
      <c r="E64" s="125">
        <v>0</v>
      </c>
      <c r="F64" s="125">
        <v>0</v>
      </c>
      <c r="G64" s="125">
        <v>0</v>
      </c>
      <c r="H64" s="125">
        <v>0</v>
      </c>
      <c r="I64" s="125">
        <v>0</v>
      </c>
      <c r="J64" s="125">
        <v>0</v>
      </c>
      <c r="K64" s="125">
        <v>0</v>
      </c>
      <c r="L64" s="125" t="s">
        <v>1097</v>
      </c>
      <c r="M64" s="125"/>
      <c r="N64" s="125" t="s">
        <v>1097</v>
      </c>
      <c r="O64" s="125"/>
    </row>
    <row r="65" spans="1:15" ht="105" x14ac:dyDescent="0.25">
      <c r="A65" s="126">
        <v>62</v>
      </c>
      <c r="B65" s="48" t="s">
        <v>1153</v>
      </c>
      <c r="C65" s="136"/>
      <c r="D65" s="125">
        <v>0</v>
      </c>
      <c r="E65" s="125">
        <v>0</v>
      </c>
      <c r="F65" s="125">
        <v>0</v>
      </c>
      <c r="G65" s="125">
        <v>0</v>
      </c>
      <c r="H65" s="125">
        <v>0</v>
      </c>
      <c r="I65" s="125">
        <v>0</v>
      </c>
      <c r="J65" s="125">
        <v>0</v>
      </c>
      <c r="K65" s="125">
        <v>0</v>
      </c>
      <c r="L65" s="125" t="s">
        <v>1097</v>
      </c>
      <c r="M65" s="125"/>
      <c r="N65" s="125" t="s">
        <v>1097</v>
      </c>
      <c r="O65" s="125"/>
    </row>
    <row r="66" spans="1:15" ht="60" x14ac:dyDescent="0.25">
      <c r="A66" s="126">
        <v>63</v>
      </c>
      <c r="B66" s="48" t="s">
        <v>1155</v>
      </c>
      <c r="C66" s="136"/>
      <c r="D66" s="125">
        <v>0</v>
      </c>
      <c r="E66" s="125">
        <v>0</v>
      </c>
      <c r="F66" s="125">
        <v>0</v>
      </c>
      <c r="G66" s="125">
        <v>0</v>
      </c>
      <c r="H66" s="125">
        <v>0</v>
      </c>
      <c r="I66" s="125">
        <v>0</v>
      </c>
      <c r="J66" s="125">
        <v>0</v>
      </c>
      <c r="K66" s="125">
        <v>0</v>
      </c>
      <c r="L66" s="125" t="s">
        <v>1097</v>
      </c>
      <c r="M66" s="125"/>
      <c r="N66" s="125" t="s">
        <v>1097</v>
      </c>
      <c r="O66" s="125"/>
    </row>
    <row r="67" spans="1:15" ht="105" x14ac:dyDescent="0.25">
      <c r="A67" s="126">
        <v>64</v>
      </c>
      <c r="B67" s="48" t="s">
        <v>1154</v>
      </c>
      <c r="C67" s="136"/>
      <c r="D67" s="125">
        <v>0</v>
      </c>
      <c r="E67" s="125">
        <v>0</v>
      </c>
      <c r="F67" s="125">
        <v>0</v>
      </c>
      <c r="G67" s="125">
        <v>0</v>
      </c>
      <c r="H67" s="125">
        <v>0</v>
      </c>
      <c r="I67" s="125">
        <v>0</v>
      </c>
      <c r="J67" s="125">
        <v>0</v>
      </c>
      <c r="K67" s="125">
        <v>0</v>
      </c>
      <c r="L67" s="125" t="s">
        <v>1097</v>
      </c>
      <c r="M67" s="125"/>
      <c r="N67" s="125" t="s">
        <v>1097</v>
      </c>
      <c r="O67" s="125"/>
    </row>
    <row r="68" spans="1:15" ht="45" x14ac:dyDescent="0.25">
      <c r="A68" s="126">
        <v>65</v>
      </c>
      <c r="B68" s="48" t="s">
        <v>1156</v>
      </c>
      <c r="C68" s="136"/>
      <c r="D68" s="125">
        <v>0</v>
      </c>
      <c r="E68" s="125">
        <v>0</v>
      </c>
      <c r="F68" s="125">
        <v>0</v>
      </c>
      <c r="G68" s="125">
        <v>0</v>
      </c>
      <c r="H68" s="125">
        <v>0</v>
      </c>
      <c r="I68" s="125">
        <v>0</v>
      </c>
      <c r="J68" s="125">
        <v>0</v>
      </c>
      <c r="K68" s="125">
        <v>0</v>
      </c>
      <c r="L68" s="125" t="s">
        <v>1097</v>
      </c>
      <c r="M68" s="125"/>
      <c r="N68" s="125" t="s">
        <v>1097</v>
      </c>
      <c r="O68" s="125"/>
    </row>
    <row r="69" spans="1:15" ht="45" x14ac:dyDescent="0.25">
      <c r="A69" s="126">
        <v>66</v>
      </c>
      <c r="B69" s="48" t="s">
        <v>1157</v>
      </c>
      <c r="C69" s="136"/>
      <c r="D69" s="125">
        <v>0</v>
      </c>
      <c r="E69" s="125">
        <v>0</v>
      </c>
      <c r="F69" s="125">
        <v>0</v>
      </c>
      <c r="G69" s="125">
        <v>0</v>
      </c>
      <c r="H69" s="125">
        <v>0</v>
      </c>
      <c r="I69" s="125">
        <v>0</v>
      </c>
      <c r="J69" s="125">
        <v>0</v>
      </c>
      <c r="K69" s="125">
        <v>0</v>
      </c>
      <c r="L69" s="125" t="s">
        <v>1097</v>
      </c>
      <c r="M69" s="125"/>
      <c r="N69" s="125" t="s">
        <v>1097</v>
      </c>
      <c r="O69" s="125"/>
    </row>
    <row r="70" spans="1:15" ht="90" x14ac:dyDescent="0.25">
      <c r="A70" s="126">
        <v>67</v>
      </c>
      <c r="B70" s="48" t="s">
        <v>1158</v>
      </c>
      <c r="C70" s="136"/>
      <c r="D70" s="125">
        <v>0</v>
      </c>
      <c r="E70" s="125">
        <v>0</v>
      </c>
      <c r="F70" s="125">
        <v>0</v>
      </c>
      <c r="G70" s="125">
        <v>0</v>
      </c>
      <c r="H70" s="125">
        <v>0</v>
      </c>
      <c r="I70" s="125">
        <v>0</v>
      </c>
      <c r="J70" s="125">
        <v>0</v>
      </c>
      <c r="K70" s="125">
        <v>0</v>
      </c>
      <c r="L70" s="125" t="s">
        <v>1097</v>
      </c>
      <c r="M70" s="125"/>
      <c r="N70" s="125" t="s">
        <v>1097</v>
      </c>
      <c r="O70" s="125"/>
    </row>
    <row r="71" spans="1:15" ht="90" x14ac:dyDescent="0.25">
      <c r="A71" s="126">
        <v>68</v>
      </c>
      <c r="B71" s="48" t="s">
        <v>1159</v>
      </c>
      <c r="C71" s="136"/>
      <c r="D71" s="125">
        <v>0</v>
      </c>
      <c r="E71" s="125">
        <v>0</v>
      </c>
      <c r="F71" s="125">
        <v>0</v>
      </c>
      <c r="G71" s="125">
        <v>0</v>
      </c>
      <c r="H71" s="125">
        <v>0</v>
      </c>
      <c r="I71" s="125">
        <v>0</v>
      </c>
      <c r="J71" s="125">
        <v>0</v>
      </c>
      <c r="K71" s="125">
        <v>0</v>
      </c>
      <c r="L71" s="125" t="s">
        <v>1097</v>
      </c>
      <c r="M71" s="125"/>
      <c r="N71" s="125" t="s">
        <v>1097</v>
      </c>
      <c r="O71" s="125"/>
    </row>
    <row r="72" spans="1:15" ht="30" x14ac:dyDescent="0.25">
      <c r="A72" s="126">
        <v>69</v>
      </c>
      <c r="B72" s="48" t="s">
        <v>1160</v>
      </c>
      <c r="C72" s="136"/>
      <c r="D72" s="125">
        <v>0</v>
      </c>
      <c r="E72" s="125">
        <v>0</v>
      </c>
      <c r="F72" s="125">
        <v>0</v>
      </c>
      <c r="G72" s="125">
        <v>0</v>
      </c>
      <c r="H72" s="125">
        <v>0</v>
      </c>
      <c r="I72" s="125">
        <v>0</v>
      </c>
      <c r="J72" s="125">
        <v>0</v>
      </c>
      <c r="K72" s="125">
        <v>0</v>
      </c>
      <c r="L72" s="125" t="s">
        <v>1097</v>
      </c>
      <c r="M72" s="125"/>
      <c r="N72" s="125" t="s">
        <v>1097</v>
      </c>
      <c r="O72" s="125"/>
    </row>
    <row r="73" spans="1:15" ht="58.15" customHeight="1" x14ac:dyDescent="0.25">
      <c r="A73" s="126">
        <v>70</v>
      </c>
      <c r="B73" s="48" t="s">
        <v>1161</v>
      </c>
      <c r="C73" s="136"/>
      <c r="D73" s="125">
        <v>0</v>
      </c>
      <c r="E73" s="125">
        <v>0</v>
      </c>
      <c r="F73" s="125">
        <v>0</v>
      </c>
      <c r="G73" s="125">
        <v>0</v>
      </c>
      <c r="H73" s="125">
        <v>0</v>
      </c>
      <c r="I73" s="125">
        <v>0</v>
      </c>
      <c r="J73" s="125">
        <v>0</v>
      </c>
      <c r="K73" s="125">
        <v>0</v>
      </c>
      <c r="L73" s="125" t="s">
        <v>1097</v>
      </c>
      <c r="M73" s="125"/>
      <c r="N73" s="125" t="s">
        <v>1097</v>
      </c>
      <c r="O73" s="125"/>
    </row>
    <row r="74" spans="1:15" ht="45" x14ac:dyDescent="0.25">
      <c r="A74" s="126">
        <v>71</v>
      </c>
      <c r="B74" s="48" t="s">
        <v>1162</v>
      </c>
      <c r="C74" s="136"/>
      <c r="D74" s="125">
        <v>0</v>
      </c>
      <c r="E74" s="125">
        <v>0</v>
      </c>
      <c r="F74" s="125">
        <v>0</v>
      </c>
      <c r="G74" s="125">
        <v>0</v>
      </c>
      <c r="H74" s="125">
        <v>0</v>
      </c>
      <c r="I74" s="125">
        <v>0</v>
      </c>
      <c r="J74" s="125">
        <v>0</v>
      </c>
      <c r="K74" s="125">
        <v>0</v>
      </c>
      <c r="L74" s="125" t="s">
        <v>1097</v>
      </c>
      <c r="M74" s="125"/>
      <c r="N74" s="125" t="s">
        <v>1097</v>
      </c>
      <c r="O74" s="125"/>
    </row>
    <row r="75" spans="1:15" ht="45" x14ac:dyDescent="0.25">
      <c r="A75" s="126">
        <v>72</v>
      </c>
      <c r="B75" s="48" t="s">
        <v>1163</v>
      </c>
      <c r="C75" s="136"/>
      <c r="D75" s="125">
        <v>0</v>
      </c>
      <c r="E75" s="125">
        <v>0</v>
      </c>
      <c r="F75" s="125">
        <v>0</v>
      </c>
      <c r="G75" s="125">
        <v>0</v>
      </c>
      <c r="H75" s="125">
        <v>0</v>
      </c>
      <c r="I75" s="125">
        <v>0</v>
      </c>
      <c r="J75" s="125">
        <v>0</v>
      </c>
      <c r="K75" s="125">
        <v>0</v>
      </c>
      <c r="L75" s="125" t="s">
        <v>1097</v>
      </c>
      <c r="M75" s="125"/>
      <c r="N75" s="125" t="s">
        <v>1097</v>
      </c>
      <c r="O75" s="125"/>
    </row>
    <row r="76" spans="1:15" ht="75" x14ac:dyDescent="0.25">
      <c r="A76" s="126">
        <v>73</v>
      </c>
      <c r="B76" s="48" t="s">
        <v>1164</v>
      </c>
      <c r="C76" s="136"/>
      <c r="D76" s="125">
        <v>0</v>
      </c>
      <c r="E76" s="125">
        <v>0</v>
      </c>
      <c r="F76" s="125">
        <v>0</v>
      </c>
      <c r="G76" s="125">
        <v>0</v>
      </c>
      <c r="H76" s="125">
        <v>0</v>
      </c>
      <c r="I76" s="125">
        <v>0</v>
      </c>
      <c r="J76" s="125">
        <v>0</v>
      </c>
      <c r="K76" s="125">
        <v>0</v>
      </c>
      <c r="L76" s="125" t="s">
        <v>1097</v>
      </c>
      <c r="M76" s="125"/>
      <c r="N76" s="125" t="s">
        <v>1097</v>
      </c>
      <c r="O76" s="125"/>
    </row>
    <row r="77" spans="1:15" ht="75" x14ac:dyDescent="0.25">
      <c r="A77" s="126">
        <v>74</v>
      </c>
      <c r="B77" s="48" t="s">
        <v>1165</v>
      </c>
      <c r="C77" s="136"/>
      <c r="D77" s="125">
        <v>0</v>
      </c>
      <c r="E77" s="125">
        <v>0</v>
      </c>
      <c r="F77" s="125">
        <v>0</v>
      </c>
      <c r="G77" s="125">
        <v>0</v>
      </c>
      <c r="H77" s="125">
        <v>0</v>
      </c>
      <c r="I77" s="125">
        <v>0</v>
      </c>
      <c r="J77" s="125">
        <v>0</v>
      </c>
      <c r="K77" s="125">
        <v>0</v>
      </c>
      <c r="L77" s="125" t="s">
        <v>1097</v>
      </c>
      <c r="M77" s="125"/>
      <c r="N77" s="125" t="s">
        <v>1097</v>
      </c>
      <c r="O77" s="125"/>
    </row>
    <row r="78" spans="1:15" ht="75" x14ac:dyDescent="0.25">
      <c r="A78" s="126">
        <v>75</v>
      </c>
      <c r="B78" s="48" t="s">
        <v>1166</v>
      </c>
      <c r="C78" s="136"/>
      <c r="D78" s="125">
        <v>0</v>
      </c>
      <c r="E78" s="125">
        <v>0</v>
      </c>
      <c r="F78" s="125">
        <v>0</v>
      </c>
      <c r="G78" s="125">
        <v>0</v>
      </c>
      <c r="H78" s="125">
        <v>0</v>
      </c>
      <c r="I78" s="125">
        <v>0</v>
      </c>
      <c r="J78" s="125">
        <v>0</v>
      </c>
      <c r="K78" s="125">
        <v>0</v>
      </c>
      <c r="L78" s="125" t="s">
        <v>1097</v>
      </c>
      <c r="M78" s="125"/>
      <c r="N78" s="125" t="s">
        <v>1097</v>
      </c>
      <c r="O78" s="125"/>
    </row>
    <row r="79" spans="1:15" ht="60" x14ac:dyDescent="0.25">
      <c r="A79" s="126">
        <v>76</v>
      </c>
      <c r="B79" s="48" t="s">
        <v>1167</v>
      </c>
      <c r="C79" s="136"/>
      <c r="D79" s="125">
        <v>0</v>
      </c>
      <c r="E79" s="125">
        <v>0</v>
      </c>
      <c r="F79" s="125">
        <v>0</v>
      </c>
      <c r="G79" s="125">
        <v>0</v>
      </c>
      <c r="H79" s="125">
        <v>0</v>
      </c>
      <c r="I79" s="125">
        <v>0</v>
      </c>
      <c r="J79" s="125">
        <v>0</v>
      </c>
      <c r="K79" s="125">
        <v>0</v>
      </c>
      <c r="L79" s="125" t="s">
        <v>1097</v>
      </c>
      <c r="M79" s="125"/>
      <c r="N79" s="125" t="s">
        <v>1097</v>
      </c>
      <c r="O79" s="125"/>
    </row>
    <row r="80" spans="1:15" ht="45" x14ac:dyDescent="0.25">
      <c r="A80" s="126">
        <v>77</v>
      </c>
      <c r="B80" s="48" t="s">
        <v>1168</v>
      </c>
      <c r="C80" s="136"/>
      <c r="D80" s="125">
        <v>0</v>
      </c>
      <c r="E80" s="125">
        <v>0</v>
      </c>
      <c r="F80" s="125">
        <v>0</v>
      </c>
      <c r="G80" s="125">
        <v>0</v>
      </c>
      <c r="H80" s="125">
        <v>0</v>
      </c>
      <c r="I80" s="125">
        <v>0</v>
      </c>
      <c r="J80" s="125">
        <v>0</v>
      </c>
      <c r="K80" s="125">
        <v>0</v>
      </c>
      <c r="L80" s="125" t="s">
        <v>1097</v>
      </c>
      <c r="M80" s="125"/>
      <c r="N80" s="125" t="s">
        <v>1097</v>
      </c>
      <c r="O80" s="125"/>
    </row>
    <row r="81" spans="1:15" ht="45" x14ac:dyDescent="0.25">
      <c r="A81" s="126">
        <v>78</v>
      </c>
      <c r="B81" s="48" t="s">
        <v>1169</v>
      </c>
      <c r="C81" s="136"/>
      <c r="D81" s="125">
        <v>0</v>
      </c>
      <c r="E81" s="125">
        <v>0</v>
      </c>
      <c r="F81" s="125">
        <v>0</v>
      </c>
      <c r="G81" s="125">
        <v>0</v>
      </c>
      <c r="H81" s="125">
        <v>0</v>
      </c>
      <c r="I81" s="125">
        <v>0</v>
      </c>
      <c r="J81" s="125">
        <v>0</v>
      </c>
      <c r="K81" s="125">
        <v>0</v>
      </c>
      <c r="L81" s="125" t="s">
        <v>1097</v>
      </c>
      <c r="M81" s="125"/>
      <c r="N81" s="125" t="s">
        <v>1097</v>
      </c>
      <c r="O81" s="125"/>
    </row>
    <row r="82" spans="1:15" ht="60" x14ac:dyDescent="0.25">
      <c r="A82" s="126">
        <v>79</v>
      </c>
      <c r="B82" s="48" t="s">
        <v>1171</v>
      </c>
      <c r="C82" s="136"/>
      <c r="D82" s="125">
        <v>0</v>
      </c>
      <c r="E82" s="125">
        <v>0</v>
      </c>
      <c r="F82" s="125">
        <v>0</v>
      </c>
      <c r="G82" s="125">
        <v>0</v>
      </c>
      <c r="H82" s="125">
        <v>0</v>
      </c>
      <c r="I82" s="125">
        <v>0</v>
      </c>
      <c r="J82" s="125">
        <v>0</v>
      </c>
      <c r="K82" s="125">
        <v>0</v>
      </c>
      <c r="L82" s="125" t="s">
        <v>1097</v>
      </c>
      <c r="M82" s="124"/>
      <c r="N82" s="125" t="s">
        <v>1097</v>
      </c>
      <c r="O82" s="124"/>
    </row>
    <row r="83" spans="1:15" ht="75" x14ac:dyDescent="0.25">
      <c r="A83" s="126">
        <v>80</v>
      </c>
      <c r="B83" s="48" t="s">
        <v>1172</v>
      </c>
      <c r="C83" s="136"/>
      <c r="D83" s="125">
        <v>0</v>
      </c>
      <c r="E83" s="125">
        <v>0</v>
      </c>
      <c r="F83" s="125">
        <v>0</v>
      </c>
      <c r="G83" s="125">
        <v>0</v>
      </c>
      <c r="H83" s="125">
        <v>0</v>
      </c>
      <c r="I83" s="125">
        <v>0</v>
      </c>
      <c r="J83" s="125">
        <v>0</v>
      </c>
      <c r="K83" s="125">
        <v>0</v>
      </c>
      <c r="L83" s="125" t="s">
        <v>1097</v>
      </c>
      <c r="M83" s="124"/>
      <c r="N83" s="125" t="s">
        <v>1097</v>
      </c>
      <c r="O83" s="124"/>
    </row>
    <row r="84" spans="1:15" ht="90" x14ac:dyDescent="0.25">
      <c r="A84" s="126">
        <v>81</v>
      </c>
      <c r="B84" s="127" t="s">
        <v>1173</v>
      </c>
      <c r="C84" s="136"/>
      <c r="D84" s="125">
        <v>0</v>
      </c>
      <c r="E84" s="125">
        <v>0</v>
      </c>
      <c r="F84" s="125">
        <v>0</v>
      </c>
      <c r="G84" s="125">
        <v>0</v>
      </c>
      <c r="H84" s="125">
        <v>0</v>
      </c>
      <c r="I84" s="125">
        <v>0</v>
      </c>
      <c r="J84" s="125">
        <v>0</v>
      </c>
      <c r="K84" s="125">
        <v>0</v>
      </c>
      <c r="L84" s="125" t="s">
        <v>1097</v>
      </c>
      <c r="M84" s="124"/>
      <c r="N84" s="125" t="s">
        <v>1097</v>
      </c>
      <c r="O84" s="124"/>
    </row>
    <row r="85" spans="1:15" ht="55.9" customHeight="1" x14ac:dyDescent="0.25">
      <c r="A85" s="126">
        <v>82</v>
      </c>
      <c r="B85" s="127" t="s">
        <v>1179</v>
      </c>
      <c r="C85" s="136"/>
      <c r="D85" s="125">
        <v>0</v>
      </c>
      <c r="E85" s="125">
        <v>0</v>
      </c>
      <c r="F85" s="125">
        <v>0</v>
      </c>
      <c r="G85" s="125">
        <v>0</v>
      </c>
      <c r="H85" s="125">
        <v>0</v>
      </c>
      <c r="I85" s="125">
        <v>0</v>
      </c>
      <c r="J85" s="125">
        <v>0</v>
      </c>
      <c r="K85" s="125">
        <v>0</v>
      </c>
      <c r="L85" s="125" t="s">
        <v>1097</v>
      </c>
      <c r="M85" s="125"/>
      <c r="N85" s="125" t="s">
        <v>1097</v>
      </c>
      <c r="O85" s="125"/>
    </row>
    <row r="86" spans="1:15" ht="90" x14ac:dyDescent="0.25">
      <c r="A86" s="126">
        <v>83</v>
      </c>
      <c r="B86" s="48" t="s">
        <v>1170</v>
      </c>
      <c r="C86" s="136"/>
      <c r="D86" s="125">
        <v>0</v>
      </c>
      <c r="E86" s="125">
        <v>0</v>
      </c>
      <c r="F86" s="125">
        <v>0</v>
      </c>
      <c r="G86" s="125">
        <v>0</v>
      </c>
      <c r="H86" s="125">
        <v>0</v>
      </c>
      <c r="I86" s="125">
        <v>0</v>
      </c>
      <c r="J86" s="125">
        <v>0</v>
      </c>
      <c r="K86" s="125">
        <v>0</v>
      </c>
      <c r="L86" s="125" t="s">
        <v>1097</v>
      </c>
      <c r="M86" s="124"/>
      <c r="N86" s="125" t="s">
        <v>1097</v>
      </c>
      <c r="O86" s="124"/>
    </row>
    <row r="87" spans="1:15" ht="105" x14ac:dyDescent="0.25">
      <c r="A87" s="126">
        <v>84</v>
      </c>
      <c r="B87" s="48" t="s">
        <v>1174</v>
      </c>
      <c r="C87" s="136"/>
      <c r="D87" s="125">
        <v>0</v>
      </c>
      <c r="E87" s="125">
        <v>0</v>
      </c>
      <c r="F87" s="125">
        <v>0</v>
      </c>
      <c r="G87" s="125">
        <v>0</v>
      </c>
      <c r="H87" s="125">
        <v>0</v>
      </c>
      <c r="I87" s="125">
        <v>0</v>
      </c>
      <c r="J87" s="125">
        <v>0</v>
      </c>
      <c r="K87" s="125">
        <v>0</v>
      </c>
      <c r="L87" s="125" t="s">
        <v>1097</v>
      </c>
      <c r="M87" s="124"/>
      <c r="N87" s="125" t="s">
        <v>1097</v>
      </c>
      <c r="O87" s="124"/>
    </row>
    <row r="88" spans="1:15" ht="45" x14ac:dyDescent="0.25">
      <c r="A88" s="126">
        <v>85</v>
      </c>
      <c r="B88" s="48" t="s">
        <v>1175</v>
      </c>
      <c r="C88" s="136"/>
      <c r="D88" s="125">
        <v>0</v>
      </c>
      <c r="E88" s="125">
        <v>0</v>
      </c>
      <c r="F88" s="125">
        <v>0</v>
      </c>
      <c r="G88" s="125">
        <v>0</v>
      </c>
      <c r="H88" s="125">
        <v>0</v>
      </c>
      <c r="I88" s="125">
        <v>0</v>
      </c>
      <c r="J88" s="125">
        <v>0</v>
      </c>
      <c r="K88" s="125">
        <v>0</v>
      </c>
      <c r="L88" s="125" t="s">
        <v>1097</v>
      </c>
      <c r="M88" s="124"/>
      <c r="N88" s="125" t="s">
        <v>1097</v>
      </c>
      <c r="O88" s="124"/>
    </row>
    <row r="89" spans="1:15" ht="60" x14ac:dyDescent="0.25">
      <c r="A89" s="126">
        <v>86</v>
      </c>
      <c r="B89" s="48" t="s">
        <v>1180</v>
      </c>
      <c r="C89" s="136"/>
      <c r="D89" s="125">
        <v>0</v>
      </c>
      <c r="E89" s="125">
        <v>0</v>
      </c>
      <c r="F89" s="125">
        <v>0</v>
      </c>
      <c r="G89" s="125">
        <v>0</v>
      </c>
      <c r="H89" s="125">
        <v>0</v>
      </c>
      <c r="I89" s="125">
        <v>0</v>
      </c>
      <c r="J89" s="125">
        <v>0</v>
      </c>
      <c r="K89" s="125">
        <v>0</v>
      </c>
      <c r="L89" s="125" t="s">
        <v>1097</v>
      </c>
      <c r="M89" s="124"/>
      <c r="N89" s="125" t="s">
        <v>1097</v>
      </c>
      <c r="O89" s="124"/>
    </row>
    <row r="90" spans="1:15" ht="43.9" customHeight="1" x14ac:dyDescent="0.25">
      <c r="A90" s="126">
        <v>87</v>
      </c>
      <c r="B90" s="48" t="s">
        <v>1177</v>
      </c>
      <c r="C90" s="136"/>
      <c r="D90" s="125">
        <v>0</v>
      </c>
      <c r="E90" s="125">
        <v>0</v>
      </c>
      <c r="F90" s="125">
        <v>0</v>
      </c>
      <c r="G90" s="125">
        <v>0</v>
      </c>
      <c r="H90" s="125">
        <v>0</v>
      </c>
      <c r="I90" s="125">
        <v>0</v>
      </c>
      <c r="J90" s="125">
        <v>0</v>
      </c>
      <c r="K90" s="125">
        <v>0</v>
      </c>
      <c r="L90" s="125" t="s">
        <v>1097</v>
      </c>
      <c r="M90" s="124"/>
      <c r="N90" s="125" t="s">
        <v>1097</v>
      </c>
      <c r="O90" s="124"/>
    </row>
    <row r="91" spans="1:15" ht="45" x14ac:dyDescent="0.25">
      <c r="A91" s="126">
        <v>88</v>
      </c>
      <c r="B91" s="48" t="s">
        <v>1178</v>
      </c>
      <c r="C91" s="136"/>
      <c r="D91" s="125">
        <v>0</v>
      </c>
      <c r="E91" s="125">
        <v>0</v>
      </c>
      <c r="F91" s="125">
        <v>0</v>
      </c>
      <c r="G91" s="125">
        <v>0</v>
      </c>
      <c r="H91" s="125">
        <v>0</v>
      </c>
      <c r="I91" s="125">
        <v>0</v>
      </c>
      <c r="J91" s="125">
        <v>0</v>
      </c>
      <c r="K91" s="125">
        <v>0</v>
      </c>
      <c r="L91" s="125" t="s">
        <v>1097</v>
      </c>
      <c r="M91" s="124"/>
      <c r="N91" s="125" t="s">
        <v>1097</v>
      </c>
      <c r="O91" s="124"/>
    </row>
    <row r="92" spans="1:15" ht="60" x14ac:dyDescent="0.25">
      <c r="A92" s="126">
        <v>89</v>
      </c>
      <c r="B92" s="127" t="s">
        <v>1181</v>
      </c>
      <c r="C92" s="136"/>
      <c r="D92" s="125">
        <v>0</v>
      </c>
      <c r="E92" s="125">
        <v>0</v>
      </c>
      <c r="F92" s="125">
        <v>0</v>
      </c>
      <c r="G92" s="125">
        <v>0</v>
      </c>
      <c r="H92" s="125">
        <v>0</v>
      </c>
      <c r="I92" s="125">
        <v>0</v>
      </c>
      <c r="J92" s="125">
        <v>0</v>
      </c>
      <c r="K92" s="125">
        <v>0</v>
      </c>
      <c r="L92" s="125" t="s">
        <v>1097</v>
      </c>
      <c r="M92" s="124"/>
      <c r="N92" s="125" t="s">
        <v>1097</v>
      </c>
      <c r="O92" s="124"/>
    </row>
    <row r="93" spans="1:15" ht="30" x14ac:dyDescent="0.25">
      <c r="A93" s="126">
        <v>90</v>
      </c>
      <c r="B93" s="48" t="s">
        <v>1182</v>
      </c>
      <c r="C93" s="136"/>
      <c r="D93" s="125">
        <v>0</v>
      </c>
      <c r="E93" s="125">
        <v>0</v>
      </c>
      <c r="F93" s="125">
        <v>0</v>
      </c>
      <c r="G93" s="125">
        <v>0</v>
      </c>
      <c r="H93" s="125">
        <v>0</v>
      </c>
      <c r="I93" s="125">
        <v>0</v>
      </c>
      <c r="J93" s="125">
        <v>0</v>
      </c>
      <c r="K93" s="125">
        <v>0</v>
      </c>
      <c r="L93" s="125" t="s">
        <v>1097</v>
      </c>
      <c r="M93" s="123"/>
      <c r="N93" s="125" t="s">
        <v>1097</v>
      </c>
      <c r="O93" s="122"/>
    </row>
    <row r="94" spans="1:15" ht="120" x14ac:dyDescent="0.25">
      <c r="A94" s="126">
        <v>91</v>
      </c>
      <c r="B94" s="48" t="s">
        <v>1183</v>
      </c>
      <c r="C94" s="136"/>
      <c r="D94" s="125">
        <v>0</v>
      </c>
      <c r="E94" s="125">
        <v>0</v>
      </c>
      <c r="F94" s="125">
        <v>0</v>
      </c>
      <c r="G94" s="125">
        <v>0</v>
      </c>
      <c r="H94" s="125">
        <v>0</v>
      </c>
      <c r="I94" s="125">
        <v>0</v>
      </c>
      <c r="J94" s="125">
        <v>0</v>
      </c>
      <c r="K94" s="125">
        <v>0</v>
      </c>
      <c r="L94" s="125" t="s">
        <v>1097</v>
      </c>
      <c r="M94" s="123"/>
      <c r="N94" s="125" t="s">
        <v>1097</v>
      </c>
      <c r="O94" s="123"/>
    </row>
    <row r="95" spans="1:15" ht="60" x14ac:dyDescent="0.25">
      <c r="A95" s="126">
        <v>92</v>
      </c>
      <c r="B95" s="48" t="s">
        <v>1184</v>
      </c>
      <c r="C95" s="136"/>
      <c r="D95" s="125">
        <v>0</v>
      </c>
      <c r="E95" s="125">
        <v>0</v>
      </c>
      <c r="F95" s="125">
        <v>0</v>
      </c>
      <c r="G95" s="125">
        <v>0</v>
      </c>
      <c r="H95" s="125">
        <v>0</v>
      </c>
      <c r="I95" s="125">
        <v>0</v>
      </c>
      <c r="J95" s="125">
        <v>0</v>
      </c>
      <c r="K95" s="125">
        <v>0</v>
      </c>
      <c r="L95" s="125" t="s">
        <v>1097</v>
      </c>
      <c r="M95" s="123"/>
      <c r="N95" s="125" t="s">
        <v>1097</v>
      </c>
      <c r="O95" s="123"/>
    </row>
    <row r="96" spans="1:15" ht="30" x14ac:dyDescent="0.25">
      <c r="A96" s="126">
        <v>93</v>
      </c>
      <c r="B96" s="48" t="s">
        <v>1187</v>
      </c>
      <c r="C96" s="136"/>
      <c r="D96" s="125">
        <v>0</v>
      </c>
      <c r="E96" s="125">
        <v>0</v>
      </c>
      <c r="F96" s="125">
        <v>0</v>
      </c>
      <c r="G96" s="125">
        <v>0</v>
      </c>
      <c r="H96" s="125">
        <v>0</v>
      </c>
      <c r="I96" s="125">
        <v>0</v>
      </c>
      <c r="J96" s="125">
        <v>0</v>
      </c>
      <c r="K96" s="125">
        <v>0</v>
      </c>
      <c r="L96" s="125" t="s">
        <v>1097</v>
      </c>
      <c r="M96" s="123"/>
      <c r="N96" s="125" t="s">
        <v>1097</v>
      </c>
      <c r="O96" s="123"/>
    </row>
    <row r="97" spans="1:15" ht="45" x14ac:dyDescent="0.25">
      <c r="A97" s="126">
        <v>94</v>
      </c>
      <c r="B97" s="127" t="s">
        <v>1186</v>
      </c>
      <c r="C97" s="136"/>
      <c r="D97" s="125">
        <v>0</v>
      </c>
      <c r="E97" s="125">
        <v>0</v>
      </c>
      <c r="F97" s="125">
        <v>0</v>
      </c>
      <c r="G97" s="125">
        <v>0</v>
      </c>
      <c r="H97" s="125">
        <v>0</v>
      </c>
      <c r="I97" s="125">
        <v>0</v>
      </c>
      <c r="J97" s="125">
        <v>0</v>
      </c>
      <c r="K97" s="125">
        <v>0</v>
      </c>
      <c r="L97" s="125" t="s">
        <v>1097</v>
      </c>
      <c r="M97" s="123"/>
      <c r="N97" s="125" t="s">
        <v>1097</v>
      </c>
      <c r="O97" s="123"/>
    </row>
    <row r="98" spans="1:15" ht="30" x14ac:dyDescent="0.25">
      <c r="A98" s="126">
        <v>95</v>
      </c>
      <c r="B98" s="127" t="s">
        <v>1185</v>
      </c>
      <c r="C98" s="136"/>
      <c r="D98" s="125">
        <v>0</v>
      </c>
      <c r="E98" s="125">
        <v>0</v>
      </c>
      <c r="F98" s="125">
        <v>0</v>
      </c>
      <c r="G98" s="125">
        <v>0</v>
      </c>
      <c r="H98" s="125">
        <v>0</v>
      </c>
      <c r="I98" s="125">
        <v>0</v>
      </c>
      <c r="J98" s="125">
        <v>0</v>
      </c>
      <c r="K98" s="125">
        <v>0</v>
      </c>
      <c r="L98" s="125" t="s">
        <v>1097</v>
      </c>
      <c r="M98" s="123"/>
      <c r="N98" s="125" t="s">
        <v>1097</v>
      </c>
      <c r="O98" s="123"/>
    </row>
    <row r="99" spans="1:15" ht="90" x14ac:dyDescent="0.25">
      <c r="A99" s="126">
        <v>96</v>
      </c>
      <c r="B99" s="48" t="s">
        <v>1105</v>
      </c>
      <c r="C99" s="136"/>
      <c r="D99" s="125">
        <v>0</v>
      </c>
      <c r="E99" s="125">
        <v>0</v>
      </c>
      <c r="F99" s="125">
        <v>0</v>
      </c>
      <c r="G99" s="125">
        <v>0</v>
      </c>
      <c r="H99" s="125">
        <v>0</v>
      </c>
      <c r="I99" s="125">
        <v>0</v>
      </c>
      <c r="J99" s="125">
        <v>0</v>
      </c>
      <c r="K99" s="125">
        <v>0</v>
      </c>
      <c r="L99" s="125" t="s">
        <v>1097</v>
      </c>
      <c r="M99" s="124"/>
      <c r="N99" s="125" t="s">
        <v>1097</v>
      </c>
      <c r="O99" s="124"/>
    </row>
    <row r="100" spans="1:15" ht="90" x14ac:dyDescent="0.25">
      <c r="A100" s="126">
        <v>97</v>
      </c>
      <c r="B100" s="48" t="s">
        <v>1188</v>
      </c>
      <c r="C100" s="136"/>
      <c r="D100" s="125">
        <v>0</v>
      </c>
      <c r="E100" s="125">
        <v>0</v>
      </c>
      <c r="F100" s="125">
        <v>0</v>
      </c>
      <c r="G100" s="125">
        <v>0</v>
      </c>
      <c r="H100" s="125">
        <v>0</v>
      </c>
      <c r="I100" s="125">
        <v>0</v>
      </c>
      <c r="J100" s="125">
        <v>0</v>
      </c>
      <c r="K100" s="125">
        <v>0</v>
      </c>
      <c r="L100" s="125" t="s">
        <v>1097</v>
      </c>
      <c r="M100" s="123"/>
      <c r="N100" s="125" t="s">
        <v>1097</v>
      </c>
      <c r="O100" s="123"/>
    </row>
    <row r="101" spans="1:15" ht="105" x14ac:dyDescent="0.25">
      <c r="A101" s="126">
        <v>98</v>
      </c>
      <c r="B101" s="48" t="s">
        <v>1189</v>
      </c>
      <c r="C101" s="136"/>
      <c r="D101" s="125">
        <v>0</v>
      </c>
      <c r="E101" s="125">
        <v>0</v>
      </c>
      <c r="F101" s="125">
        <v>0</v>
      </c>
      <c r="G101" s="125">
        <v>0</v>
      </c>
      <c r="H101" s="125">
        <v>0</v>
      </c>
      <c r="I101" s="125">
        <v>0</v>
      </c>
      <c r="J101" s="125">
        <v>0</v>
      </c>
      <c r="K101" s="125">
        <v>0</v>
      </c>
      <c r="L101" s="125" t="s">
        <v>1097</v>
      </c>
      <c r="M101" s="124"/>
      <c r="N101" s="125" t="s">
        <v>1097</v>
      </c>
      <c r="O101" s="124"/>
    </row>
    <row r="102" spans="1:15" ht="165" x14ac:dyDescent="0.25">
      <c r="A102" s="126">
        <v>99</v>
      </c>
      <c r="B102" s="48" t="s">
        <v>1192</v>
      </c>
      <c r="C102" s="136"/>
      <c r="D102" s="125">
        <v>0</v>
      </c>
      <c r="E102" s="125">
        <v>0</v>
      </c>
      <c r="F102" s="125">
        <v>0</v>
      </c>
      <c r="G102" s="125">
        <v>0</v>
      </c>
      <c r="H102" s="125">
        <v>0</v>
      </c>
      <c r="I102" s="125">
        <v>0</v>
      </c>
      <c r="J102" s="125">
        <v>0</v>
      </c>
      <c r="K102" s="125">
        <v>0</v>
      </c>
      <c r="L102" s="125" t="s">
        <v>1097</v>
      </c>
      <c r="M102" s="123"/>
      <c r="N102" s="125" t="s">
        <v>1097</v>
      </c>
      <c r="O102" s="123"/>
    </row>
    <row r="103" spans="1:15" ht="165" x14ac:dyDescent="0.25">
      <c r="A103" s="126">
        <v>100</v>
      </c>
      <c r="B103" s="48" t="s">
        <v>1193</v>
      </c>
      <c r="C103" s="136"/>
      <c r="D103" s="125">
        <v>0</v>
      </c>
      <c r="E103" s="125">
        <v>0</v>
      </c>
      <c r="F103" s="125">
        <v>0</v>
      </c>
      <c r="G103" s="125">
        <v>0</v>
      </c>
      <c r="H103" s="125">
        <v>0</v>
      </c>
      <c r="I103" s="125">
        <v>0</v>
      </c>
      <c r="J103" s="125">
        <v>0</v>
      </c>
      <c r="K103" s="125">
        <v>0</v>
      </c>
      <c r="L103" s="125" t="s">
        <v>1097</v>
      </c>
      <c r="M103" s="123"/>
      <c r="N103" s="125" t="s">
        <v>1097</v>
      </c>
      <c r="O103" s="122"/>
    </row>
    <row r="104" spans="1:15" ht="90" x14ac:dyDescent="0.25">
      <c r="A104" s="126">
        <v>101</v>
      </c>
      <c r="B104" s="48" t="s">
        <v>1191</v>
      </c>
      <c r="C104" s="136"/>
      <c r="D104" s="125">
        <v>0</v>
      </c>
      <c r="E104" s="125">
        <v>0</v>
      </c>
      <c r="F104" s="125">
        <v>0</v>
      </c>
      <c r="G104" s="125">
        <v>0</v>
      </c>
      <c r="H104" s="125">
        <v>0</v>
      </c>
      <c r="I104" s="125">
        <v>0</v>
      </c>
      <c r="J104" s="125">
        <v>0</v>
      </c>
      <c r="K104" s="125">
        <v>0</v>
      </c>
      <c r="L104" s="125" t="s">
        <v>1097</v>
      </c>
      <c r="M104" s="123"/>
      <c r="N104" s="125" t="s">
        <v>1097</v>
      </c>
      <c r="O104" s="122"/>
    </row>
    <row r="105" spans="1:15" ht="75" x14ac:dyDescent="0.25">
      <c r="A105" s="126">
        <v>102</v>
      </c>
      <c r="B105" s="48" t="s">
        <v>1190</v>
      </c>
      <c r="C105" s="136"/>
      <c r="D105" s="125">
        <v>0</v>
      </c>
      <c r="E105" s="125">
        <v>0</v>
      </c>
      <c r="F105" s="125">
        <v>0</v>
      </c>
      <c r="G105" s="125">
        <v>0</v>
      </c>
      <c r="H105" s="125">
        <v>0</v>
      </c>
      <c r="I105" s="125">
        <v>0</v>
      </c>
      <c r="J105" s="125">
        <v>0</v>
      </c>
      <c r="K105" s="125">
        <v>0</v>
      </c>
      <c r="L105" s="125" t="s">
        <v>1097</v>
      </c>
      <c r="M105" s="123"/>
      <c r="N105" s="125" t="s">
        <v>1097</v>
      </c>
      <c r="O105" s="122"/>
    </row>
    <row r="106" spans="1:15" ht="90" x14ac:dyDescent="0.25">
      <c r="A106" s="126">
        <v>103</v>
      </c>
      <c r="B106" s="48" t="s">
        <v>1194</v>
      </c>
      <c r="C106" s="136"/>
      <c r="D106" s="125">
        <v>0</v>
      </c>
      <c r="E106" s="125">
        <v>0</v>
      </c>
      <c r="F106" s="125">
        <v>0</v>
      </c>
      <c r="G106" s="125">
        <v>0</v>
      </c>
      <c r="H106" s="125">
        <v>0</v>
      </c>
      <c r="I106" s="125">
        <v>0</v>
      </c>
      <c r="J106" s="125">
        <v>0</v>
      </c>
      <c r="K106" s="125">
        <v>0</v>
      </c>
      <c r="L106" s="125" t="s">
        <v>1097</v>
      </c>
      <c r="M106" s="123"/>
      <c r="N106" s="125" t="s">
        <v>1097</v>
      </c>
      <c r="O106" s="120"/>
    </row>
    <row r="107" spans="1:15" ht="60" x14ac:dyDescent="0.25">
      <c r="A107" s="126">
        <v>104</v>
      </c>
      <c r="B107" s="48" t="s">
        <v>1197</v>
      </c>
      <c r="C107" s="136"/>
      <c r="D107" s="125">
        <v>0</v>
      </c>
      <c r="E107" s="125">
        <v>0</v>
      </c>
      <c r="F107" s="125">
        <v>0</v>
      </c>
      <c r="G107" s="125">
        <v>0</v>
      </c>
      <c r="H107" s="125">
        <v>0</v>
      </c>
      <c r="I107" s="125">
        <v>0</v>
      </c>
      <c r="J107" s="125">
        <v>0</v>
      </c>
      <c r="K107" s="125">
        <v>0</v>
      </c>
      <c r="L107" s="123" t="s">
        <v>1097</v>
      </c>
      <c r="M107" s="123"/>
      <c r="N107" s="123" t="s">
        <v>1097</v>
      </c>
      <c r="O107" s="120"/>
    </row>
    <row r="108" spans="1:15" ht="90" x14ac:dyDescent="0.25">
      <c r="A108" s="126">
        <v>105</v>
      </c>
      <c r="B108" s="48" t="s">
        <v>1196</v>
      </c>
      <c r="C108" s="136"/>
      <c r="D108" s="125">
        <v>0</v>
      </c>
      <c r="E108" s="125">
        <v>0</v>
      </c>
      <c r="F108" s="125">
        <v>0</v>
      </c>
      <c r="G108" s="125">
        <v>0</v>
      </c>
      <c r="H108" s="125">
        <v>0</v>
      </c>
      <c r="I108" s="125">
        <v>0</v>
      </c>
      <c r="J108" s="125">
        <v>0</v>
      </c>
      <c r="K108" s="125">
        <v>0</v>
      </c>
      <c r="L108" s="120" t="s">
        <v>1097</v>
      </c>
      <c r="M108" s="120"/>
      <c r="N108" s="120" t="s">
        <v>1097</v>
      </c>
      <c r="O108" s="120"/>
    </row>
    <row r="109" spans="1:15" ht="60" x14ac:dyDescent="0.25">
      <c r="A109" s="126">
        <v>106</v>
      </c>
      <c r="B109" s="48" t="s">
        <v>1195</v>
      </c>
      <c r="C109" s="137"/>
      <c r="D109" s="123">
        <v>0</v>
      </c>
      <c r="E109" s="123">
        <v>0</v>
      </c>
      <c r="F109" s="123">
        <v>0</v>
      </c>
      <c r="G109" s="123">
        <v>0</v>
      </c>
      <c r="H109" s="123">
        <v>0</v>
      </c>
      <c r="I109" s="123">
        <v>0</v>
      </c>
      <c r="J109" s="123">
        <v>0</v>
      </c>
      <c r="K109" s="123">
        <v>0</v>
      </c>
      <c r="L109" s="123" t="s">
        <v>1097</v>
      </c>
      <c r="M109" s="123"/>
      <c r="N109" s="123" t="s">
        <v>1097</v>
      </c>
      <c r="O109" s="123"/>
    </row>
    <row r="110" spans="1:15" ht="15.75" x14ac:dyDescent="0.25">
      <c r="A110" s="128" t="s">
        <v>1089</v>
      </c>
      <c r="B110" s="129"/>
      <c r="C110" s="130"/>
      <c r="D110" s="131" t="s">
        <v>1098</v>
      </c>
      <c r="E110" s="131"/>
      <c r="F110" s="131"/>
      <c r="G110" s="131"/>
      <c r="H110" s="131"/>
      <c r="I110" s="131"/>
      <c r="J110" s="131"/>
      <c r="K110" s="131"/>
      <c r="L110" s="132" t="s">
        <v>50</v>
      </c>
      <c r="M110" s="132"/>
      <c r="N110" s="132"/>
      <c r="O110" s="132"/>
    </row>
  </sheetData>
  <mergeCells count="14">
    <mergeCell ref="A110:C110"/>
    <mergeCell ref="D110:K110"/>
    <mergeCell ref="L110:O110"/>
    <mergeCell ref="I1:I2"/>
    <mergeCell ref="A1:A2"/>
    <mergeCell ref="L1:M1"/>
    <mergeCell ref="N1:O1"/>
    <mergeCell ref="B1:B2"/>
    <mergeCell ref="C1:C2"/>
    <mergeCell ref="D1:E1"/>
    <mergeCell ref="F1:G1"/>
    <mergeCell ref="H1:H2"/>
    <mergeCell ref="J1:K1"/>
    <mergeCell ref="C4:C10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5"/>
  <sheetViews>
    <sheetView zoomScale="70" zoomScaleNormal="70" workbookViewId="0">
      <selection sqref="A1:A3"/>
    </sheetView>
  </sheetViews>
  <sheetFormatPr defaultColWidth="8.85546875" defaultRowHeight="15.75" x14ac:dyDescent="0.25"/>
  <cols>
    <col min="1" max="1" width="8.85546875" style="114"/>
    <col min="2" max="2" width="24.28515625" style="114" customWidth="1"/>
    <col min="3" max="3" width="22.42578125" style="114" customWidth="1"/>
    <col min="4" max="5" width="16.85546875" style="114" customWidth="1"/>
    <col min="6" max="7" width="14.7109375" style="114" customWidth="1"/>
    <col min="8" max="8" width="15.7109375" style="114" customWidth="1"/>
    <col min="9" max="9" width="16.7109375" style="114" customWidth="1"/>
    <col min="10" max="11" width="15.5703125" style="114" customWidth="1"/>
    <col min="12" max="13" width="15.7109375" style="114" customWidth="1"/>
    <col min="14" max="15" width="14.28515625" style="114" customWidth="1"/>
    <col min="16" max="16384" width="8.85546875" style="114"/>
  </cols>
  <sheetData>
    <row r="1" spans="1:15" ht="66" customHeight="1" x14ac:dyDescent="0.25">
      <c r="A1" s="132" t="s">
        <v>43</v>
      </c>
      <c r="B1" s="132" t="s">
        <v>1056</v>
      </c>
      <c r="C1" s="132" t="s">
        <v>1057</v>
      </c>
      <c r="D1" s="132" t="s">
        <v>66</v>
      </c>
      <c r="E1" s="132"/>
      <c r="F1" s="132" t="s">
        <v>67</v>
      </c>
      <c r="G1" s="132"/>
      <c r="H1" s="132" t="s">
        <v>1058</v>
      </c>
      <c r="I1" s="132" t="s">
        <v>1059</v>
      </c>
      <c r="J1" s="132" t="s">
        <v>1060</v>
      </c>
      <c r="K1" s="132"/>
      <c r="L1" s="132" t="s">
        <v>1061</v>
      </c>
      <c r="M1" s="132"/>
      <c r="N1" s="132" t="s">
        <v>1062</v>
      </c>
      <c r="O1" s="132"/>
    </row>
    <row r="2" spans="1:15" x14ac:dyDescent="0.25">
      <c r="A2" s="132"/>
      <c r="B2" s="132"/>
      <c r="C2" s="132"/>
      <c r="D2" s="132" t="s">
        <v>1063</v>
      </c>
      <c r="E2" s="132" t="s">
        <v>1064</v>
      </c>
      <c r="F2" s="132" t="s">
        <v>1063</v>
      </c>
      <c r="G2" s="132" t="s">
        <v>1064</v>
      </c>
      <c r="H2" s="132"/>
      <c r="I2" s="132"/>
      <c r="J2" s="132" t="s">
        <v>1065</v>
      </c>
      <c r="K2" s="132" t="s">
        <v>1085</v>
      </c>
      <c r="L2" s="115" t="s">
        <v>1066</v>
      </c>
      <c r="M2" s="132" t="s">
        <v>1068</v>
      </c>
      <c r="N2" s="115" t="s">
        <v>1066</v>
      </c>
      <c r="O2" s="132" t="s">
        <v>1069</v>
      </c>
    </row>
    <row r="3" spans="1:15" ht="100.15" customHeight="1" x14ac:dyDescent="0.25">
      <c r="A3" s="132"/>
      <c r="B3" s="132"/>
      <c r="C3" s="132"/>
      <c r="D3" s="132"/>
      <c r="E3" s="132"/>
      <c r="F3" s="132"/>
      <c r="G3" s="132"/>
      <c r="H3" s="132"/>
      <c r="I3" s="132"/>
      <c r="J3" s="132"/>
      <c r="K3" s="132"/>
      <c r="L3" s="115" t="s">
        <v>1067</v>
      </c>
      <c r="M3" s="132"/>
      <c r="N3" s="115" t="s">
        <v>1067</v>
      </c>
      <c r="O3" s="132"/>
    </row>
    <row r="4" spans="1:15" s="118" customFormat="1" x14ac:dyDescent="0.25">
      <c r="A4" s="116" t="s">
        <v>1070</v>
      </c>
      <c r="B4" s="116" t="s">
        <v>1071</v>
      </c>
      <c r="C4" s="116" t="s">
        <v>1072</v>
      </c>
      <c r="D4" s="116" t="s">
        <v>1073</v>
      </c>
      <c r="E4" s="116" t="s">
        <v>1074</v>
      </c>
      <c r="F4" s="116" t="s">
        <v>1075</v>
      </c>
      <c r="G4" s="116" t="s">
        <v>1076</v>
      </c>
      <c r="H4" s="116" t="s">
        <v>1077</v>
      </c>
      <c r="I4" s="116" t="s">
        <v>1078</v>
      </c>
      <c r="J4" s="116" t="s">
        <v>1079</v>
      </c>
      <c r="K4" s="116" t="s">
        <v>1080</v>
      </c>
      <c r="L4" s="116" t="s">
        <v>1081</v>
      </c>
      <c r="M4" s="116" t="s">
        <v>1082</v>
      </c>
      <c r="N4" s="116" t="s">
        <v>1083</v>
      </c>
      <c r="O4" s="116" t="s">
        <v>1084</v>
      </c>
    </row>
    <row r="5" spans="1:15" x14ac:dyDescent="0.25">
      <c r="A5" s="117">
        <v>1</v>
      </c>
      <c r="B5" s="117" t="e">
        <f>#REF!</f>
        <v>#REF!</v>
      </c>
      <c r="C5" s="115"/>
      <c r="D5" s="119" t="e">
        <f>#REF!</f>
        <v>#REF!</v>
      </c>
      <c r="E5" s="119" t="e">
        <f>#REF!</f>
        <v>#REF!</v>
      </c>
      <c r="F5" s="119" t="e">
        <f>#REF!</f>
        <v>#REF!</v>
      </c>
      <c r="G5" s="119" t="e">
        <f>#REF!</f>
        <v>#REF!</v>
      </c>
      <c r="H5" s="119" t="e">
        <f>#REF!</f>
        <v>#REF!</v>
      </c>
      <c r="I5" s="119" t="e">
        <f>#REF!</f>
        <v>#REF!</v>
      </c>
      <c r="J5" s="119" t="e">
        <f>SUM(#REF!,#REF!,#REF!,#REF!)</f>
        <v>#REF!</v>
      </c>
      <c r="K5" s="119" t="e">
        <f>#REF!</f>
        <v>#REF!</v>
      </c>
      <c r="L5" s="115"/>
      <c r="M5" s="115"/>
      <c r="N5" s="115" t="s">
        <v>34</v>
      </c>
      <c r="O5" s="115"/>
    </row>
  </sheetData>
  <mergeCells count="18">
    <mergeCell ref="J2:J3"/>
    <mergeCell ref="H1:H3"/>
    <mergeCell ref="M2:M3"/>
    <mergeCell ref="O2:O3"/>
    <mergeCell ref="I1:I3"/>
    <mergeCell ref="J1:K1"/>
    <mergeCell ref="L1:M1"/>
    <mergeCell ref="N1:O1"/>
    <mergeCell ref="K2:K3"/>
    <mergeCell ref="A1:A3"/>
    <mergeCell ref="B1:B3"/>
    <mergeCell ref="C1:C3"/>
    <mergeCell ref="D1:E1"/>
    <mergeCell ref="F1:G1"/>
    <mergeCell ref="D2:D3"/>
    <mergeCell ref="E2:E3"/>
    <mergeCell ref="F2:F3"/>
    <mergeCell ref="G2:G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Dict!$A$2:$A$3</xm:f>
          </x14:formula1>
          <xm:sqref>L5 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F3F4"/>
  </sheetPr>
  <dimension ref="A3:G22"/>
  <sheetViews>
    <sheetView zoomScale="70" zoomScaleNormal="70" workbookViewId="0">
      <selection activeCell="L14" sqref="L14"/>
    </sheetView>
  </sheetViews>
  <sheetFormatPr defaultColWidth="8.85546875" defaultRowHeight="15" x14ac:dyDescent="0.25"/>
  <cols>
    <col min="1" max="1" width="8.85546875" style="112"/>
    <col min="2" max="2" width="58.28515625" style="112" customWidth="1"/>
    <col min="3" max="3" width="23" style="112" customWidth="1"/>
    <col min="4" max="4" width="30.7109375" style="112" customWidth="1"/>
    <col min="5" max="5" width="19.7109375" style="112" customWidth="1"/>
    <col min="6" max="6" width="20.5703125" style="112" customWidth="1"/>
    <col min="7" max="16384" width="8.85546875" style="112"/>
  </cols>
  <sheetData>
    <row r="3" spans="1:7" ht="60" x14ac:dyDescent="0.25">
      <c r="A3" s="9" t="s">
        <v>43</v>
      </c>
      <c r="B3" s="9" t="s">
        <v>61</v>
      </c>
      <c r="C3" s="9" t="s">
        <v>62</v>
      </c>
      <c r="D3" s="9" t="s">
        <v>63</v>
      </c>
      <c r="E3" s="9" t="s">
        <v>64</v>
      </c>
      <c r="F3" s="9" t="s">
        <v>65</v>
      </c>
      <c r="G3" s="9" t="s">
        <v>75</v>
      </c>
    </row>
    <row r="4" spans="1:7" ht="30" x14ac:dyDescent="0.25">
      <c r="A4" s="11" t="s">
        <v>71</v>
      </c>
      <c r="B4" s="11" t="e">
        <f>CONCATENATE(#REF!," ",#REF!)</f>
        <v>#REF!</v>
      </c>
      <c r="C4" s="11" t="s">
        <v>66</v>
      </c>
      <c r="D4" s="11" t="s">
        <v>70</v>
      </c>
      <c r="E4" s="113" t="e">
        <f>F4/#REF!</f>
        <v>#REF!</v>
      </c>
      <c r="F4" s="113" t="e">
        <f>SUM(F5:F9)</f>
        <v>#REF!</v>
      </c>
      <c r="G4" s="11" t="s">
        <v>0</v>
      </c>
    </row>
    <row r="5" spans="1:7" ht="30" x14ac:dyDescent="0.25">
      <c r="A5" s="11" t="s">
        <v>18</v>
      </c>
      <c r="B5" s="11" t="e">
        <f>CONCATENATE(#REF!," ",#REF!)</f>
        <v>#REF!</v>
      </c>
      <c r="C5" s="11" t="s">
        <v>66</v>
      </c>
      <c r="D5" s="11" t="e">
        <f>IF(#REF!=0,"",#REF!)</f>
        <v>#REF!</v>
      </c>
      <c r="E5" s="113" t="e">
        <f>F5/#REF!</f>
        <v>#REF!</v>
      </c>
      <c r="F5" s="113" t="e">
        <f>#REF!+#REF!</f>
        <v>#REF!</v>
      </c>
      <c r="G5" s="11" t="s">
        <v>0</v>
      </c>
    </row>
    <row r="6" spans="1:7" ht="30" x14ac:dyDescent="0.25">
      <c r="A6" s="11" t="s">
        <v>19</v>
      </c>
      <c r="B6" s="11" t="e">
        <f>CONCATENATE(#REF!," ",#REF!)</f>
        <v>#REF!</v>
      </c>
      <c r="C6" s="11" t="s">
        <v>66</v>
      </c>
      <c r="D6" s="11" t="e">
        <f>IF(#REF!=0,"",#REF!)</f>
        <v>#REF!</v>
      </c>
      <c r="E6" s="113" t="e">
        <f>F6/#REF!</f>
        <v>#REF!</v>
      </c>
      <c r="F6" s="113" t="e">
        <f>#REF!+#REF!</f>
        <v>#REF!</v>
      </c>
      <c r="G6" s="11" t="s">
        <v>0</v>
      </c>
    </row>
    <row r="7" spans="1:7" ht="30" x14ac:dyDescent="0.25">
      <c r="A7" s="11" t="s">
        <v>72</v>
      </c>
      <c r="B7" s="11" t="e">
        <f>CONCATENATE(#REF!," ",#REF!)</f>
        <v>#REF!</v>
      </c>
      <c r="C7" s="11" t="s">
        <v>66</v>
      </c>
      <c r="D7" s="11" t="e">
        <f>IF(#REF!=0,"",#REF!)</f>
        <v>#REF!</v>
      </c>
      <c r="E7" s="113" t="e">
        <f>F7/#REF!</f>
        <v>#REF!</v>
      </c>
      <c r="F7" s="113" t="e">
        <f>#REF!+#REF!</f>
        <v>#REF!</v>
      </c>
      <c r="G7" s="11" t="s">
        <v>0</v>
      </c>
    </row>
    <row r="8" spans="1:7" ht="30" x14ac:dyDescent="0.25">
      <c r="A8" s="11" t="s">
        <v>73</v>
      </c>
      <c r="B8" s="11" t="e">
        <f>CONCATENATE(#REF!," ",#REF!)</f>
        <v>#REF!</v>
      </c>
      <c r="C8" s="11" t="s">
        <v>66</v>
      </c>
      <c r="D8" s="11" t="e">
        <f>IF(#REF!=0,"",#REF!)</f>
        <v>#REF!</v>
      </c>
      <c r="E8" s="113" t="e">
        <f>F8/#REF!</f>
        <v>#REF!</v>
      </c>
      <c r="F8" s="113" t="e">
        <f>#REF!+#REF!</f>
        <v>#REF!</v>
      </c>
      <c r="G8" s="11" t="s">
        <v>0</v>
      </c>
    </row>
    <row r="9" spans="1:7" ht="30" x14ac:dyDescent="0.25">
      <c r="A9" s="11" t="s">
        <v>74</v>
      </c>
      <c r="B9" s="11" t="e">
        <f>CONCATENATE(#REF!," ",#REF!)</f>
        <v>#REF!</v>
      </c>
      <c r="C9" s="11" t="s">
        <v>66</v>
      </c>
      <c r="D9" s="11" t="e">
        <f>IF(#REF!=0,"",#REF!)</f>
        <v>#REF!</v>
      </c>
      <c r="E9" s="113" t="e">
        <f>F9/#REF!</f>
        <v>#REF!</v>
      </c>
      <c r="F9" s="113" t="e">
        <f>#REF!+#REF!</f>
        <v>#REF!</v>
      </c>
      <c r="G9" s="11" t="s">
        <v>0</v>
      </c>
    </row>
    <row r="10" spans="1:7" ht="30" x14ac:dyDescent="0.25">
      <c r="A10" s="11" t="s">
        <v>76</v>
      </c>
      <c r="B10" s="11" t="e">
        <f>CONCATENATE(#REF!," ",#REF!)</f>
        <v>#REF!</v>
      </c>
      <c r="C10" s="11" t="s">
        <v>67</v>
      </c>
      <c r="D10" s="11" t="s">
        <v>70</v>
      </c>
      <c r="E10" s="113" t="e">
        <f>F10/#REF!</f>
        <v>#REF!</v>
      </c>
      <c r="F10" s="113" t="e">
        <f>SUM(F11:F15)</f>
        <v>#REF!</v>
      </c>
      <c r="G10" s="11" t="s">
        <v>0</v>
      </c>
    </row>
    <row r="11" spans="1:7" ht="30" x14ac:dyDescent="0.25">
      <c r="A11" s="11" t="s">
        <v>20</v>
      </c>
      <c r="B11" s="11" t="e">
        <f>CONCATENATE(#REF!," ",#REF!)</f>
        <v>#REF!</v>
      </c>
      <c r="C11" s="11" t="s">
        <v>67</v>
      </c>
      <c r="D11" s="11" t="e">
        <f>IF(#REF!=0,"",#REF!)</f>
        <v>#REF!</v>
      </c>
      <c r="E11" s="113" t="e">
        <f>F11/#REF!</f>
        <v>#REF!</v>
      </c>
      <c r="F11" s="113" t="e">
        <f>#REF!+#REF!</f>
        <v>#REF!</v>
      </c>
      <c r="G11" s="11" t="s">
        <v>0</v>
      </c>
    </row>
    <row r="12" spans="1:7" ht="30" x14ac:dyDescent="0.25">
      <c r="A12" s="11" t="s">
        <v>21</v>
      </c>
      <c r="B12" s="11" t="e">
        <f>CONCATENATE(#REF!," ",#REF!)</f>
        <v>#REF!</v>
      </c>
      <c r="C12" s="11" t="s">
        <v>67</v>
      </c>
      <c r="D12" s="11" t="e">
        <f>IF(#REF!=0,"",#REF!)</f>
        <v>#REF!</v>
      </c>
      <c r="E12" s="113" t="e">
        <f>F12/#REF!</f>
        <v>#REF!</v>
      </c>
      <c r="F12" s="113" t="e">
        <f>#REF!+#REF!</f>
        <v>#REF!</v>
      </c>
      <c r="G12" s="11" t="s">
        <v>0</v>
      </c>
    </row>
    <row r="13" spans="1:7" ht="30" x14ac:dyDescent="0.25">
      <c r="A13" s="11" t="s">
        <v>77</v>
      </c>
      <c r="B13" s="11" t="e">
        <f>CONCATENATE(#REF!," ",#REF!)</f>
        <v>#REF!</v>
      </c>
      <c r="C13" s="11" t="s">
        <v>67</v>
      </c>
      <c r="D13" s="11" t="e">
        <f>IF(#REF!=0,"",#REF!)</f>
        <v>#REF!</v>
      </c>
      <c r="E13" s="113" t="e">
        <f>F13/#REF!</f>
        <v>#REF!</v>
      </c>
      <c r="F13" s="113" t="e">
        <f>#REF!+#REF!</f>
        <v>#REF!</v>
      </c>
      <c r="G13" s="11" t="s">
        <v>0</v>
      </c>
    </row>
    <row r="14" spans="1:7" ht="30" x14ac:dyDescent="0.25">
      <c r="A14" s="11" t="s">
        <v>78</v>
      </c>
      <c r="B14" s="11" t="e">
        <f>CONCATENATE(#REF!," ",#REF!)</f>
        <v>#REF!</v>
      </c>
      <c r="C14" s="11" t="s">
        <v>67</v>
      </c>
      <c r="D14" s="11" t="e">
        <f>IF(#REF!=0,"",#REF!)</f>
        <v>#REF!</v>
      </c>
      <c r="E14" s="113" t="e">
        <f>F14/#REF!</f>
        <v>#REF!</v>
      </c>
      <c r="F14" s="113" t="e">
        <f>#REF!+#REF!</f>
        <v>#REF!</v>
      </c>
      <c r="G14" s="11" t="s">
        <v>0</v>
      </c>
    </row>
    <row r="15" spans="1:7" ht="30" x14ac:dyDescent="0.25">
      <c r="A15" s="11" t="s">
        <v>79</v>
      </c>
      <c r="B15" s="11" t="e">
        <f>CONCATENATE(#REF!," ",#REF!)</f>
        <v>#REF!</v>
      </c>
      <c r="C15" s="11" t="s">
        <v>67</v>
      </c>
      <c r="D15" s="11" t="e">
        <f>IF(#REF!=0,"",#REF!)</f>
        <v>#REF!</v>
      </c>
      <c r="E15" s="113" t="e">
        <f>F15/#REF!</f>
        <v>#REF!</v>
      </c>
      <c r="F15" s="113" t="e">
        <f>#REF!+#REF!</f>
        <v>#REF!</v>
      </c>
      <c r="G15" s="11" t="s">
        <v>0</v>
      </c>
    </row>
    <row r="16" spans="1:7" x14ac:dyDescent="0.25">
      <c r="A16" s="11" t="s">
        <v>80</v>
      </c>
      <c r="B16" s="11" t="e">
        <f>CONCATENATE(#REF!," ",#REF!)</f>
        <v>#REF!</v>
      </c>
      <c r="C16" s="11" t="s">
        <v>4</v>
      </c>
      <c r="D16" s="11" t="s">
        <v>70</v>
      </c>
      <c r="E16" s="113" t="e">
        <f>F16/#REF!</f>
        <v>#REF!</v>
      </c>
      <c r="F16" s="113" t="e">
        <f>SUM(F17:F21)</f>
        <v>#REF!</v>
      </c>
      <c r="G16" s="11" t="s">
        <v>0</v>
      </c>
    </row>
    <row r="17" spans="1:7" x14ac:dyDescent="0.25">
      <c r="A17" s="11" t="s">
        <v>56</v>
      </c>
      <c r="B17" s="11" t="e">
        <f>CONCATENATE(#REF!," ",#REF!)</f>
        <v>#REF!</v>
      </c>
      <c r="C17" s="11" t="s">
        <v>4</v>
      </c>
      <c r="D17" s="11" t="e">
        <f>IF(#REF!=0,"",#REF!)</f>
        <v>#REF!</v>
      </c>
      <c r="E17" s="113" t="e">
        <f>F17/#REF!</f>
        <v>#REF!</v>
      </c>
      <c r="F17" s="113" t="e">
        <f>#REF!</f>
        <v>#REF!</v>
      </c>
      <c r="G17" s="11" t="s">
        <v>0</v>
      </c>
    </row>
    <row r="18" spans="1:7" x14ac:dyDescent="0.25">
      <c r="A18" s="11" t="s">
        <v>57</v>
      </c>
      <c r="B18" s="11" t="e">
        <f>CONCATENATE(#REF!," ",#REF!)</f>
        <v>#REF!</v>
      </c>
      <c r="C18" s="11" t="s">
        <v>4</v>
      </c>
      <c r="D18" s="11" t="e">
        <f>IF(#REF!=0,"",#REF!)</f>
        <v>#REF!</v>
      </c>
      <c r="E18" s="113" t="e">
        <f>F18/#REF!</f>
        <v>#REF!</v>
      </c>
      <c r="F18" s="113" t="e">
        <f>#REF!</f>
        <v>#REF!</v>
      </c>
      <c r="G18" s="11" t="s">
        <v>0</v>
      </c>
    </row>
    <row r="19" spans="1:7" x14ac:dyDescent="0.25">
      <c r="A19" s="11" t="s">
        <v>58</v>
      </c>
      <c r="B19" s="11" t="e">
        <f>CONCATENATE(#REF!," ",#REF!)</f>
        <v>#REF!</v>
      </c>
      <c r="C19" s="11" t="s">
        <v>4</v>
      </c>
      <c r="D19" s="11" t="e">
        <f>IF(#REF!=0,"",#REF!)</f>
        <v>#REF!</v>
      </c>
      <c r="E19" s="113" t="e">
        <f>F19/#REF!</f>
        <v>#REF!</v>
      </c>
      <c r="F19" s="113" t="e">
        <f>#REF!</f>
        <v>#REF!</v>
      </c>
      <c r="G19" s="11" t="s">
        <v>0</v>
      </c>
    </row>
    <row r="20" spans="1:7" x14ac:dyDescent="0.25">
      <c r="A20" s="11" t="s">
        <v>59</v>
      </c>
      <c r="B20" s="11" t="e">
        <f>CONCATENATE(#REF!," ",#REF!)</f>
        <v>#REF!</v>
      </c>
      <c r="C20" s="11" t="s">
        <v>4</v>
      </c>
      <c r="D20" s="11" t="e">
        <f>IF(#REF!=0,"",#REF!)</f>
        <v>#REF!</v>
      </c>
      <c r="E20" s="113" t="e">
        <f>F20/#REF!</f>
        <v>#REF!</v>
      </c>
      <c r="F20" s="113" t="e">
        <f>#REF!</f>
        <v>#REF!</v>
      </c>
      <c r="G20" s="11" t="s">
        <v>0</v>
      </c>
    </row>
    <row r="21" spans="1:7" x14ac:dyDescent="0.25">
      <c r="A21" s="11" t="s">
        <v>60</v>
      </c>
      <c r="B21" s="11" t="e">
        <f>CONCATENATE(#REF!," ",#REF!)</f>
        <v>#REF!</v>
      </c>
      <c r="C21" s="11" t="s">
        <v>4</v>
      </c>
      <c r="D21" s="11" t="e">
        <f>IF(#REF!=0,"",#REF!)</f>
        <v>#REF!</v>
      </c>
      <c r="E21" s="113" t="e">
        <f>F21/#REF!</f>
        <v>#REF!</v>
      </c>
      <c r="F21" s="113" t="e">
        <f>#REF!</f>
        <v>#REF!</v>
      </c>
      <c r="G21" s="11" t="s">
        <v>0</v>
      </c>
    </row>
    <row r="22" spans="1:7" ht="30" x14ac:dyDescent="0.25">
      <c r="A22" s="11" t="s">
        <v>81</v>
      </c>
      <c r="B22" s="11" t="e">
        <f>CONCATENATE(#REF!," ",#REF!)</f>
        <v>#REF!</v>
      </c>
      <c r="C22" s="11" t="s">
        <v>68</v>
      </c>
      <c r="D22" s="11" t="s">
        <v>69</v>
      </c>
      <c r="E22" s="113" t="e">
        <f>F22/#REF!</f>
        <v>#REF!</v>
      </c>
      <c r="F22" s="113" t="e">
        <f>#REF!</f>
        <v>#REF!</v>
      </c>
      <c r="G22" s="11" t="s">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C225"/>
  <sheetViews>
    <sheetView topLeftCell="E1" zoomScale="85" zoomScaleNormal="85" workbookViewId="0">
      <selection activeCell="I5" sqref="I5"/>
    </sheetView>
  </sheetViews>
  <sheetFormatPr defaultColWidth="8.85546875" defaultRowHeight="15" x14ac:dyDescent="0.25"/>
  <cols>
    <col min="1" max="1" width="2.7109375" style="50" bestFit="1" customWidth="1"/>
    <col min="2" max="2" width="25.42578125" style="50" customWidth="1"/>
    <col min="3" max="3" width="39.5703125" style="50" customWidth="1"/>
    <col min="4" max="4" width="44.85546875" style="50" customWidth="1"/>
    <col min="5" max="5" width="50.5703125" style="50" customWidth="1"/>
    <col min="6" max="6" width="40.42578125" style="50" customWidth="1"/>
    <col min="7" max="7" width="18.28515625" style="50" customWidth="1"/>
    <col min="8" max="8" width="27.28515625" style="50" customWidth="1"/>
    <col min="9" max="9" width="27.85546875" style="50" customWidth="1"/>
    <col min="10" max="10" width="31.5703125" style="50" customWidth="1"/>
    <col min="11" max="11" width="4.28515625" style="50" customWidth="1"/>
    <col min="12" max="12" width="20.28515625" style="50" customWidth="1"/>
    <col min="13" max="13" width="15.28515625" style="50" bestFit="1" customWidth="1"/>
    <col min="14" max="14" width="17.140625" style="50" bestFit="1" customWidth="1"/>
    <col min="15" max="15" width="29.28515625" style="50" customWidth="1"/>
    <col min="16" max="16" width="20.85546875" style="50" bestFit="1" customWidth="1"/>
    <col min="17" max="17" width="15.28515625" style="50" customWidth="1"/>
    <col min="18" max="18" width="13.28515625" style="50" customWidth="1"/>
    <col min="19" max="19" width="17.28515625" style="50" customWidth="1"/>
    <col min="20" max="21" width="16.140625" style="50" customWidth="1"/>
    <col min="22" max="23" width="20.42578125" style="50" customWidth="1"/>
    <col min="24" max="24" width="24.7109375" style="50" customWidth="1"/>
    <col min="25" max="25" width="28.85546875" style="50" customWidth="1"/>
    <col min="26" max="26" width="16.85546875" style="50" customWidth="1"/>
    <col min="27" max="27" width="27.7109375" style="50" customWidth="1"/>
    <col min="28" max="16384" width="8.85546875" style="50"/>
  </cols>
  <sheetData>
    <row r="1" spans="1:27" ht="15.75" x14ac:dyDescent="0.25">
      <c r="B1" s="12" t="s">
        <v>1033</v>
      </c>
    </row>
    <row r="2" spans="1:27" ht="15.75" thickBot="1" x14ac:dyDescent="0.3"/>
    <row r="3" spans="1:27" x14ac:dyDescent="0.25">
      <c r="A3" s="179"/>
      <c r="B3" s="181" t="s">
        <v>1032</v>
      </c>
      <c r="C3" s="181" t="s">
        <v>1031</v>
      </c>
      <c r="D3" s="181" t="s">
        <v>1030</v>
      </c>
      <c r="E3" s="170" t="s">
        <v>1029</v>
      </c>
      <c r="F3" s="170"/>
      <c r="G3" s="170"/>
      <c r="H3" s="175" t="s">
        <v>1028</v>
      </c>
      <c r="I3" s="175"/>
      <c r="J3" s="176"/>
      <c r="K3" s="87"/>
      <c r="L3" s="169" t="s">
        <v>1027</v>
      </c>
      <c r="M3" s="170"/>
      <c r="N3" s="170"/>
      <c r="O3" s="170"/>
      <c r="P3" s="170"/>
      <c r="Q3" s="170"/>
      <c r="R3" s="170"/>
      <c r="S3" s="170"/>
      <c r="T3" s="170"/>
      <c r="U3" s="170"/>
      <c r="V3" s="170"/>
      <c r="W3" s="170"/>
      <c r="X3" s="170"/>
      <c r="Y3" s="170"/>
      <c r="Z3" s="170"/>
      <c r="AA3" s="171"/>
    </row>
    <row r="4" spans="1:27" x14ac:dyDescent="0.25">
      <c r="A4" s="180"/>
      <c r="B4" s="182"/>
      <c r="C4" s="182"/>
      <c r="D4" s="182"/>
      <c r="E4" s="183"/>
      <c r="F4" s="183"/>
      <c r="G4" s="183"/>
      <c r="H4" s="177"/>
      <c r="I4" s="177"/>
      <c r="J4" s="178"/>
      <c r="K4" s="87"/>
      <c r="L4" s="172" t="s">
        <v>1026</v>
      </c>
      <c r="M4" s="173" t="s">
        <v>1025</v>
      </c>
      <c r="N4" s="173" t="s">
        <v>1024</v>
      </c>
      <c r="O4" s="173"/>
      <c r="P4" s="173"/>
      <c r="Q4" s="173"/>
      <c r="R4" s="173"/>
      <c r="S4" s="173"/>
      <c r="T4" s="173"/>
      <c r="U4" s="173" t="s">
        <v>1023</v>
      </c>
      <c r="V4" s="173"/>
      <c r="W4" s="173"/>
      <c r="X4" s="173" t="s">
        <v>1022</v>
      </c>
      <c r="Y4" s="173" t="s">
        <v>1021</v>
      </c>
      <c r="Z4" s="173" t="s">
        <v>1020</v>
      </c>
      <c r="AA4" s="174" t="s">
        <v>1019</v>
      </c>
    </row>
    <row r="5" spans="1:27" ht="60" x14ac:dyDescent="0.25">
      <c r="A5" s="180"/>
      <c r="B5" s="182"/>
      <c r="C5" s="182"/>
      <c r="D5" s="182"/>
      <c r="E5" s="86" t="s">
        <v>1018</v>
      </c>
      <c r="F5" s="86" t="s">
        <v>1017</v>
      </c>
      <c r="G5" s="86" t="s">
        <v>1016</v>
      </c>
      <c r="H5" s="90" t="s">
        <v>1015</v>
      </c>
      <c r="I5" s="90" t="s">
        <v>1014</v>
      </c>
      <c r="J5" s="85" t="s">
        <v>1013</v>
      </c>
      <c r="K5" s="84"/>
      <c r="L5" s="172"/>
      <c r="M5" s="173"/>
      <c r="N5" s="93" t="s">
        <v>180</v>
      </c>
      <c r="O5" s="93" t="s">
        <v>1012</v>
      </c>
      <c r="P5" s="93" t="s">
        <v>1011</v>
      </c>
      <c r="Q5" s="93" t="s">
        <v>1010</v>
      </c>
      <c r="R5" s="93" t="s">
        <v>1009</v>
      </c>
      <c r="S5" s="93" t="s">
        <v>1008</v>
      </c>
      <c r="T5" s="83" t="s">
        <v>1005</v>
      </c>
      <c r="U5" s="83" t="s">
        <v>1007</v>
      </c>
      <c r="V5" s="82" t="s">
        <v>1006</v>
      </c>
      <c r="W5" s="93" t="s">
        <v>1005</v>
      </c>
      <c r="X5" s="173"/>
      <c r="Y5" s="173"/>
      <c r="Z5" s="173"/>
      <c r="AA5" s="174"/>
    </row>
    <row r="6" spans="1:27" ht="45" x14ac:dyDescent="0.25">
      <c r="A6" s="166">
        <v>1</v>
      </c>
      <c r="B6" s="165" t="s">
        <v>1004</v>
      </c>
      <c r="C6" s="138" t="s">
        <v>140</v>
      </c>
      <c r="D6" s="147" t="s">
        <v>141</v>
      </c>
      <c r="E6" s="110" t="s">
        <v>1003</v>
      </c>
      <c r="F6" s="67" t="s">
        <v>1002</v>
      </c>
      <c r="G6" s="138" t="s">
        <v>825</v>
      </c>
      <c r="H6" s="75">
        <f>I6*J6</f>
        <v>5942.3392000000003</v>
      </c>
      <c r="I6" s="75">
        <f>X6*Z6+Y6</f>
        <v>10.611320000000001</v>
      </c>
      <c r="J6" s="68">
        <v>560</v>
      </c>
      <c r="L6" s="62">
        <v>0.2</v>
      </c>
      <c r="M6" s="61">
        <f>1/6</f>
        <v>0.16666666666666666</v>
      </c>
      <c r="N6" s="67" t="s">
        <v>1001</v>
      </c>
      <c r="O6" s="67" t="s">
        <v>192</v>
      </c>
      <c r="P6" s="67">
        <v>2.85</v>
      </c>
      <c r="Q6" s="67">
        <v>3</v>
      </c>
      <c r="R6" s="61">
        <f>1/6</f>
        <v>0.16666666666666666</v>
      </c>
      <c r="S6" s="67"/>
      <c r="T6" s="81"/>
      <c r="U6" s="80" t="s">
        <v>1000</v>
      </c>
      <c r="V6" s="61">
        <v>2</v>
      </c>
      <c r="W6" s="61">
        <f>1/6</f>
        <v>0.16666666666666666</v>
      </c>
      <c r="X6" s="60">
        <f>(L6*M6+S6*T6)*6</f>
        <v>0.2</v>
      </c>
      <c r="Y6" s="67">
        <f>(P6*Q6*R6+V6*W6)*6</f>
        <v>10.55</v>
      </c>
      <c r="Z6" s="59">
        <v>0.30659999999999998</v>
      </c>
      <c r="AA6" s="58"/>
    </row>
    <row r="7" spans="1:27" ht="30" x14ac:dyDescent="0.25">
      <c r="A7" s="166"/>
      <c r="B7" s="165"/>
      <c r="C7" s="138"/>
      <c r="D7" s="147"/>
      <c r="E7" s="67" t="s">
        <v>999</v>
      </c>
      <c r="F7" s="67"/>
      <c r="G7" s="138"/>
      <c r="H7" s="63"/>
      <c r="I7" s="63"/>
      <c r="J7" s="58"/>
      <c r="L7" s="62"/>
      <c r="M7" s="61"/>
      <c r="N7" s="67"/>
      <c r="O7" s="67"/>
      <c r="P7" s="67"/>
      <c r="Q7" s="67"/>
      <c r="R7" s="61">
        <v>10</v>
      </c>
      <c r="S7" s="67"/>
      <c r="T7" s="67"/>
      <c r="U7" s="67"/>
      <c r="V7" s="67"/>
      <c r="W7" s="61"/>
      <c r="X7" s="60"/>
      <c r="Y7" s="67"/>
      <c r="Z7" s="59"/>
      <c r="AA7" s="58"/>
    </row>
    <row r="8" spans="1:27" ht="45" x14ac:dyDescent="0.25">
      <c r="A8" s="166"/>
      <c r="B8" s="165"/>
      <c r="C8" s="138"/>
      <c r="D8" s="73" t="s">
        <v>998</v>
      </c>
      <c r="E8" s="67" t="s">
        <v>997</v>
      </c>
      <c r="F8" s="67"/>
      <c r="G8" s="67"/>
      <c r="H8" s="75">
        <f>I8*J8</f>
        <v>0</v>
      </c>
      <c r="I8" s="63"/>
      <c r="J8" s="58"/>
      <c r="L8" s="62"/>
      <c r="M8" s="61"/>
      <c r="N8" s="67"/>
      <c r="O8" s="67"/>
      <c r="P8" s="67"/>
      <c r="Q8" s="67"/>
      <c r="R8" s="61"/>
      <c r="S8" s="67"/>
      <c r="T8" s="67"/>
      <c r="U8" s="67"/>
      <c r="V8" s="67"/>
      <c r="W8" s="61"/>
      <c r="X8" s="60"/>
      <c r="Y8" s="67"/>
      <c r="Z8" s="59"/>
      <c r="AA8" s="58"/>
    </row>
    <row r="9" spans="1:27" ht="30" x14ac:dyDescent="0.25">
      <c r="A9" s="166"/>
      <c r="B9" s="165"/>
      <c r="C9" s="138" t="s">
        <v>143</v>
      </c>
      <c r="D9" s="138" t="s">
        <v>996</v>
      </c>
      <c r="E9" s="67" t="s">
        <v>993</v>
      </c>
      <c r="F9" s="67"/>
      <c r="G9" s="73" t="s">
        <v>825</v>
      </c>
      <c r="H9" s="75">
        <f>I9*J9</f>
        <v>0</v>
      </c>
      <c r="I9" s="75">
        <f>X9*(Z9+Z10+Z11)+Y9</f>
        <v>66.2256</v>
      </c>
      <c r="J9" s="58"/>
      <c r="L9" s="62">
        <v>1</v>
      </c>
      <c r="M9" s="61">
        <v>12</v>
      </c>
      <c r="N9" s="67"/>
      <c r="O9" s="67"/>
      <c r="P9" s="67"/>
      <c r="Q9" s="67"/>
      <c r="R9" s="61"/>
      <c r="S9" s="67"/>
      <c r="T9" s="67"/>
      <c r="U9" s="67"/>
      <c r="V9" s="67"/>
      <c r="W9" s="61"/>
      <c r="X9" s="60">
        <f>(L9*M9+L10*M10+L11*M11+L12*M12+S9*T9)*6</f>
        <v>216</v>
      </c>
      <c r="Y9" s="67">
        <f>(P9*Q9*R9+V9*W9)*6</f>
        <v>0</v>
      </c>
      <c r="Z9" s="59">
        <v>0.30659999999999998</v>
      </c>
      <c r="AA9" s="58"/>
    </row>
    <row r="10" spans="1:27" ht="30" x14ac:dyDescent="0.25">
      <c r="A10" s="166"/>
      <c r="B10" s="165"/>
      <c r="C10" s="138"/>
      <c r="D10" s="138"/>
      <c r="E10" s="67" t="s">
        <v>992</v>
      </c>
      <c r="F10" s="67"/>
      <c r="G10" s="73"/>
      <c r="H10" s="79"/>
      <c r="I10" s="79"/>
      <c r="J10" s="58"/>
      <c r="L10" s="62"/>
      <c r="M10" s="61"/>
      <c r="N10" s="67"/>
      <c r="O10" s="67"/>
      <c r="P10" s="67"/>
      <c r="Q10" s="67"/>
      <c r="R10" s="61"/>
      <c r="S10" s="67"/>
      <c r="T10" s="67"/>
      <c r="U10" s="67"/>
      <c r="V10" s="67"/>
      <c r="W10" s="61"/>
      <c r="X10" s="60"/>
      <c r="Y10" s="67"/>
      <c r="Z10" s="59"/>
      <c r="AA10" s="58"/>
    </row>
    <row r="11" spans="1:27" ht="30" x14ac:dyDescent="0.25">
      <c r="A11" s="166"/>
      <c r="B11" s="165"/>
      <c r="C11" s="138"/>
      <c r="D11" s="138"/>
      <c r="E11" s="67" t="s">
        <v>991</v>
      </c>
      <c r="F11" s="67"/>
      <c r="G11" s="73"/>
      <c r="H11" s="79"/>
      <c r="I11" s="79"/>
      <c r="J11" s="58"/>
      <c r="L11" s="62"/>
      <c r="M11" s="61"/>
      <c r="N11" s="67"/>
      <c r="O11" s="67"/>
      <c r="P11" s="67"/>
      <c r="Q11" s="67"/>
      <c r="R11" s="61"/>
      <c r="S11" s="67"/>
      <c r="T11" s="67"/>
      <c r="U11" s="67"/>
      <c r="V11" s="67"/>
      <c r="W11" s="61"/>
      <c r="X11" s="60"/>
      <c r="Y11" s="67"/>
      <c r="Z11" s="59"/>
      <c r="AA11" s="58"/>
    </row>
    <row r="12" spans="1:27" ht="45" x14ac:dyDescent="0.25">
      <c r="A12" s="166"/>
      <c r="B12" s="165"/>
      <c r="C12" s="138"/>
      <c r="D12" s="138"/>
      <c r="E12" s="67" t="s">
        <v>995</v>
      </c>
      <c r="F12" s="67"/>
      <c r="G12" s="73"/>
      <c r="H12" s="79"/>
      <c r="I12" s="79"/>
      <c r="J12" s="58"/>
      <c r="L12" s="62">
        <v>2</v>
      </c>
      <c r="M12" s="61">
        <v>12</v>
      </c>
      <c r="N12" s="67"/>
      <c r="O12" s="67"/>
      <c r="P12" s="67"/>
      <c r="Q12" s="67"/>
      <c r="R12" s="61"/>
      <c r="S12" s="67"/>
      <c r="T12" s="67"/>
      <c r="U12" s="67"/>
      <c r="V12" s="67"/>
      <c r="W12" s="61"/>
      <c r="X12" s="60"/>
      <c r="Y12" s="67"/>
      <c r="Z12" s="59"/>
      <c r="AA12" s="58"/>
    </row>
    <row r="13" spans="1:27" ht="30" x14ac:dyDescent="0.25">
      <c r="A13" s="166"/>
      <c r="B13" s="165"/>
      <c r="C13" s="138"/>
      <c r="D13" s="138" t="s">
        <v>994</v>
      </c>
      <c r="E13" s="67" t="s">
        <v>993</v>
      </c>
      <c r="F13" s="67"/>
      <c r="G13" s="73" t="s">
        <v>825</v>
      </c>
      <c r="H13" s="75">
        <f>I13*J13</f>
        <v>0</v>
      </c>
      <c r="I13" s="75">
        <f>X13*(Z13+Z14+Z15)+Y13</f>
        <v>60.338879999999989</v>
      </c>
      <c r="J13" s="58"/>
      <c r="L13" s="62"/>
      <c r="M13" s="61"/>
      <c r="N13" s="67"/>
      <c r="O13" s="67"/>
      <c r="P13" s="67"/>
      <c r="Q13" s="67"/>
      <c r="R13" s="61"/>
      <c r="S13" s="67"/>
      <c r="T13" s="67"/>
      <c r="U13" s="67"/>
      <c r="V13" s="67"/>
      <c r="W13" s="61"/>
      <c r="X13" s="60">
        <f>(L13*M13+L14*M14+L15*M15+L16*M16+S13*T13)*6</f>
        <v>196.79999999999998</v>
      </c>
      <c r="Y13" s="67">
        <f>(P13*Q13*R13+V13*W13)*6</f>
        <v>0</v>
      </c>
      <c r="Z13" s="59">
        <v>0.30659999999999998</v>
      </c>
      <c r="AA13" s="58"/>
    </row>
    <row r="14" spans="1:27" ht="30" x14ac:dyDescent="0.25">
      <c r="A14" s="166"/>
      <c r="B14" s="165"/>
      <c r="C14" s="138"/>
      <c r="D14" s="138"/>
      <c r="E14" s="67" t="s">
        <v>992</v>
      </c>
      <c r="F14" s="67"/>
      <c r="G14" s="73"/>
      <c r="H14" s="79"/>
      <c r="I14" s="79"/>
      <c r="J14" s="58"/>
      <c r="L14" s="62"/>
      <c r="M14" s="61"/>
      <c r="N14" s="67"/>
      <c r="O14" s="67"/>
      <c r="P14" s="67"/>
      <c r="Q14" s="67"/>
      <c r="R14" s="61"/>
      <c r="S14" s="67"/>
      <c r="T14" s="67"/>
      <c r="U14" s="67"/>
      <c r="V14" s="67"/>
      <c r="W14" s="61"/>
      <c r="X14" s="60"/>
      <c r="Y14" s="67"/>
      <c r="Z14" s="59"/>
      <c r="AA14" s="58"/>
    </row>
    <row r="15" spans="1:27" ht="30" x14ac:dyDescent="0.25">
      <c r="A15" s="166"/>
      <c r="B15" s="165"/>
      <c r="C15" s="138"/>
      <c r="D15" s="138"/>
      <c r="E15" s="67" t="s">
        <v>991</v>
      </c>
      <c r="F15" s="67"/>
      <c r="G15" s="73"/>
      <c r="H15" s="79"/>
      <c r="I15" s="79"/>
      <c r="J15" s="58"/>
      <c r="L15" s="62">
        <v>8</v>
      </c>
      <c r="M15" s="61">
        <v>4</v>
      </c>
      <c r="N15" s="67"/>
      <c r="O15" s="67"/>
      <c r="P15" s="67"/>
      <c r="Q15" s="67"/>
      <c r="R15" s="61"/>
      <c r="S15" s="67"/>
      <c r="T15" s="67"/>
      <c r="U15" s="67"/>
      <c r="V15" s="67"/>
      <c r="W15" s="61"/>
      <c r="X15" s="60"/>
      <c r="Y15" s="67"/>
      <c r="Z15" s="59"/>
      <c r="AA15" s="58"/>
    </row>
    <row r="16" spans="1:27" x14ac:dyDescent="0.25">
      <c r="A16" s="166"/>
      <c r="B16" s="165"/>
      <c r="C16" s="138"/>
      <c r="D16" s="138"/>
      <c r="E16" s="67" t="s">
        <v>990</v>
      </c>
      <c r="F16" s="67"/>
      <c r="G16" s="73"/>
      <c r="H16" s="63"/>
      <c r="I16" s="63"/>
      <c r="J16" s="58"/>
      <c r="L16" s="62">
        <v>0.2</v>
      </c>
      <c r="M16" s="61">
        <v>4</v>
      </c>
      <c r="N16" s="67"/>
      <c r="O16" s="67"/>
      <c r="P16" s="67"/>
      <c r="Q16" s="67"/>
      <c r="R16" s="61"/>
      <c r="S16" s="67"/>
      <c r="T16" s="67"/>
      <c r="U16" s="67"/>
      <c r="V16" s="67"/>
      <c r="W16" s="61"/>
      <c r="X16" s="60"/>
      <c r="Y16" s="67"/>
      <c r="Z16" s="59"/>
      <c r="AA16" s="58"/>
    </row>
    <row r="17" spans="1:27" x14ac:dyDescent="0.25">
      <c r="A17" s="166"/>
      <c r="B17" s="165"/>
      <c r="C17" s="138" t="s">
        <v>107</v>
      </c>
      <c r="D17" s="138" t="s">
        <v>989</v>
      </c>
      <c r="E17" s="67" t="s">
        <v>974</v>
      </c>
      <c r="F17" s="67"/>
      <c r="G17" s="67" t="s">
        <v>825</v>
      </c>
      <c r="H17" s="75">
        <f>I17*J17</f>
        <v>0</v>
      </c>
      <c r="I17" s="69">
        <f>X17*Z17+Y17</f>
        <v>139.07375999999999</v>
      </c>
      <c r="J17" s="58"/>
      <c r="L17" s="62">
        <v>0.1</v>
      </c>
      <c r="M17" s="61">
        <v>252</v>
      </c>
      <c r="N17" s="67"/>
      <c r="O17" s="67"/>
      <c r="P17" s="67"/>
      <c r="Q17" s="67"/>
      <c r="R17" s="61"/>
      <c r="S17" s="67"/>
      <c r="T17" s="67"/>
      <c r="U17" s="67"/>
      <c r="V17" s="67"/>
      <c r="W17" s="61"/>
      <c r="X17" s="60">
        <f>(L17*M17+L18*M18+S17*T17)*6</f>
        <v>453.6</v>
      </c>
      <c r="Y17" s="67">
        <f>(P17*Q17*R17+V17*W17)*6</f>
        <v>0</v>
      </c>
      <c r="Z17" s="59">
        <v>0.30659999999999998</v>
      </c>
      <c r="AA17" s="58"/>
    </row>
    <row r="18" spans="1:27" x14ac:dyDescent="0.25">
      <c r="A18" s="166"/>
      <c r="B18" s="165"/>
      <c r="C18" s="138"/>
      <c r="D18" s="138"/>
      <c r="E18" s="67" t="s">
        <v>973</v>
      </c>
      <c r="F18" s="67"/>
      <c r="G18" s="67"/>
      <c r="H18" s="63"/>
      <c r="I18" s="69"/>
      <c r="J18" s="58"/>
      <c r="L18" s="62">
        <v>0.2</v>
      </c>
      <c r="M18" s="61">
        <v>252</v>
      </c>
      <c r="N18" s="67"/>
      <c r="O18" s="67"/>
      <c r="P18" s="67"/>
      <c r="Q18" s="67"/>
      <c r="R18" s="61"/>
      <c r="S18" s="67"/>
      <c r="T18" s="67"/>
      <c r="U18" s="67"/>
      <c r="V18" s="67"/>
      <c r="W18" s="61"/>
      <c r="X18" s="60"/>
      <c r="Y18" s="67"/>
      <c r="Z18" s="59"/>
      <c r="AA18" s="58"/>
    </row>
    <row r="19" spans="1:27" x14ac:dyDescent="0.25">
      <c r="A19" s="166"/>
      <c r="B19" s="165"/>
      <c r="C19" s="138"/>
      <c r="D19" s="138" t="s">
        <v>988</v>
      </c>
      <c r="E19" s="67" t="s">
        <v>974</v>
      </c>
      <c r="F19" s="67"/>
      <c r="G19" s="67" t="s">
        <v>825</v>
      </c>
      <c r="H19" s="75">
        <f>I19*J19</f>
        <v>0</v>
      </c>
      <c r="I19" s="69">
        <f>X19*Z19+Y19</f>
        <v>231.78959999999998</v>
      </c>
      <c r="J19" s="58"/>
      <c r="L19" s="62">
        <v>0.2</v>
      </c>
      <c r="M19" s="61">
        <v>252</v>
      </c>
      <c r="N19" s="67"/>
      <c r="O19" s="67"/>
      <c r="P19" s="67"/>
      <c r="Q19" s="67"/>
      <c r="R19" s="61"/>
      <c r="S19" s="67"/>
      <c r="T19" s="67"/>
      <c r="U19" s="67"/>
      <c r="V19" s="67"/>
      <c r="W19" s="61"/>
      <c r="X19" s="60">
        <f>(L19*M19+L20*M20+S19*T19)*6</f>
        <v>756</v>
      </c>
      <c r="Y19" s="67">
        <f>(P19*Q19*R19+V19*W19)*6</f>
        <v>0</v>
      </c>
      <c r="Z19" s="59">
        <v>0.30659999999999998</v>
      </c>
      <c r="AA19" s="58"/>
    </row>
    <row r="20" spans="1:27" x14ac:dyDescent="0.25">
      <c r="A20" s="166"/>
      <c r="B20" s="165"/>
      <c r="C20" s="138"/>
      <c r="D20" s="138"/>
      <c r="E20" s="67" t="s">
        <v>973</v>
      </c>
      <c r="F20" s="67"/>
      <c r="G20" s="67"/>
      <c r="H20" s="63"/>
      <c r="I20" s="69"/>
      <c r="J20" s="58"/>
      <c r="L20" s="62">
        <v>0.3</v>
      </c>
      <c r="M20" s="61">
        <v>252</v>
      </c>
      <c r="N20" s="67"/>
      <c r="O20" s="67"/>
      <c r="P20" s="67"/>
      <c r="Q20" s="67"/>
      <c r="R20" s="61"/>
      <c r="S20" s="67"/>
      <c r="T20" s="67"/>
      <c r="U20" s="67"/>
      <c r="V20" s="67"/>
      <c r="W20" s="61"/>
      <c r="X20" s="60"/>
      <c r="Y20" s="67"/>
      <c r="Z20" s="59"/>
      <c r="AA20" s="58"/>
    </row>
    <row r="21" spans="1:27" x14ac:dyDescent="0.25">
      <c r="A21" s="166"/>
      <c r="B21" s="165"/>
      <c r="C21" s="138"/>
      <c r="D21" s="138" t="s">
        <v>987</v>
      </c>
      <c r="E21" s="67" t="s">
        <v>974</v>
      </c>
      <c r="F21" s="67"/>
      <c r="G21" s="67" t="s">
        <v>825</v>
      </c>
      <c r="H21" s="75">
        <f>I21*J21</f>
        <v>0</v>
      </c>
      <c r="I21" s="69">
        <f>X21*Z21+Y21</f>
        <v>324.50544000000002</v>
      </c>
      <c r="J21" s="58"/>
      <c r="L21" s="62">
        <v>0.3</v>
      </c>
      <c r="M21" s="61">
        <v>252</v>
      </c>
      <c r="N21" s="67"/>
      <c r="O21" s="67"/>
      <c r="P21" s="67"/>
      <c r="Q21" s="67"/>
      <c r="R21" s="61"/>
      <c r="S21" s="67"/>
      <c r="T21" s="67"/>
      <c r="U21" s="67"/>
      <c r="V21" s="67"/>
      <c r="W21" s="61"/>
      <c r="X21" s="60">
        <f>(L21*M21+L22*M22+S21*T21)*6</f>
        <v>1058.4000000000001</v>
      </c>
      <c r="Y21" s="67">
        <f>(P21*Q21*R21+V21*W21)*6</f>
        <v>0</v>
      </c>
      <c r="Z21" s="59">
        <v>0.30659999999999998</v>
      </c>
      <c r="AA21" s="58"/>
    </row>
    <row r="22" spans="1:27" x14ac:dyDescent="0.25">
      <c r="A22" s="166"/>
      <c r="B22" s="165"/>
      <c r="C22" s="138"/>
      <c r="D22" s="138"/>
      <c r="E22" s="67" t="s">
        <v>973</v>
      </c>
      <c r="F22" s="67"/>
      <c r="G22" s="67"/>
      <c r="H22" s="63"/>
      <c r="I22" s="69"/>
      <c r="J22" s="58"/>
      <c r="L22" s="62">
        <v>0.4</v>
      </c>
      <c r="M22" s="61">
        <v>252</v>
      </c>
      <c r="N22" s="67"/>
      <c r="O22" s="67"/>
      <c r="P22" s="67"/>
      <c r="Q22" s="67"/>
      <c r="R22" s="61"/>
      <c r="S22" s="67"/>
      <c r="T22" s="67"/>
      <c r="U22" s="67"/>
      <c r="V22" s="67"/>
      <c r="W22" s="61"/>
      <c r="X22" s="60"/>
      <c r="Y22" s="67"/>
      <c r="Z22" s="59"/>
      <c r="AA22" s="58"/>
    </row>
    <row r="23" spans="1:27" x14ac:dyDescent="0.25">
      <c r="A23" s="166"/>
      <c r="B23" s="165"/>
      <c r="C23" s="138"/>
      <c r="D23" s="138" t="s">
        <v>986</v>
      </c>
      <c r="E23" s="67" t="s">
        <v>974</v>
      </c>
      <c r="F23" s="67"/>
      <c r="G23" s="67" t="s">
        <v>825</v>
      </c>
      <c r="H23" s="75">
        <f>I23*J23</f>
        <v>0</v>
      </c>
      <c r="I23" s="69">
        <f>X23*Z23+Y23</f>
        <v>91.728000000000009</v>
      </c>
      <c r="J23" s="58"/>
      <c r="L23" s="62">
        <v>0.1</v>
      </c>
      <c r="M23" s="61">
        <v>52</v>
      </c>
      <c r="N23" s="67"/>
      <c r="O23" s="67"/>
      <c r="P23" s="67"/>
      <c r="Q23" s="67"/>
      <c r="R23" s="61"/>
      <c r="S23" s="67"/>
      <c r="T23" s="67"/>
      <c r="U23" s="67"/>
      <c r="V23" s="67"/>
      <c r="W23" s="61"/>
      <c r="X23" s="60">
        <f>(L23*M23+L24*M24+S23*T23)*6</f>
        <v>93.600000000000009</v>
      </c>
      <c r="Y23" s="67">
        <f>(P23*Q23*R23+V23*W23)*6</f>
        <v>0</v>
      </c>
      <c r="Z23" s="59">
        <v>0.98</v>
      </c>
      <c r="AA23" s="58"/>
    </row>
    <row r="24" spans="1:27" x14ac:dyDescent="0.25">
      <c r="A24" s="166"/>
      <c r="B24" s="165"/>
      <c r="C24" s="138"/>
      <c r="D24" s="138"/>
      <c r="E24" s="67" t="s">
        <v>973</v>
      </c>
      <c r="F24" s="67"/>
      <c r="G24" s="67"/>
      <c r="H24" s="63"/>
      <c r="I24" s="69"/>
      <c r="J24" s="58"/>
      <c r="L24" s="62">
        <v>0.2</v>
      </c>
      <c r="M24" s="61">
        <v>52</v>
      </c>
      <c r="N24" s="67"/>
      <c r="O24" s="67"/>
      <c r="P24" s="67"/>
      <c r="Q24" s="67"/>
      <c r="R24" s="61"/>
      <c r="S24" s="67"/>
      <c r="T24" s="67"/>
      <c r="U24" s="67"/>
      <c r="V24" s="67"/>
      <c r="W24" s="61"/>
      <c r="X24" s="60"/>
      <c r="Y24" s="67"/>
      <c r="Z24" s="59"/>
      <c r="AA24" s="58"/>
    </row>
    <row r="25" spans="1:27" x14ac:dyDescent="0.25">
      <c r="A25" s="166"/>
      <c r="B25" s="165"/>
      <c r="C25" s="138"/>
      <c r="D25" s="138" t="s">
        <v>985</v>
      </c>
      <c r="E25" s="67" t="s">
        <v>974</v>
      </c>
      <c r="F25" s="67"/>
      <c r="G25" s="67" t="s">
        <v>825</v>
      </c>
      <c r="H25" s="75">
        <f>I25*J25</f>
        <v>0</v>
      </c>
      <c r="I25" s="69">
        <f>X25*Z25+Y25</f>
        <v>47.829599999999999</v>
      </c>
      <c r="J25" s="58"/>
      <c r="L25" s="62">
        <v>0.2</v>
      </c>
      <c r="M25" s="61">
        <v>52</v>
      </c>
      <c r="N25" s="67"/>
      <c r="O25" s="67"/>
      <c r="P25" s="67"/>
      <c r="Q25" s="67"/>
      <c r="R25" s="61"/>
      <c r="S25" s="67"/>
      <c r="T25" s="67"/>
      <c r="U25" s="67"/>
      <c r="V25" s="67"/>
      <c r="W25" s="61"/>
      <c r="X25" s="60">
        <f>(L25*M25+L26*M26+S25*T25)*6</f>
        <v>156</v>
      </c>
      <c r="Y25" s="67">
        <f>(P25*Q25*R25+V25*W25)*6</f>
        <v>0</v>
      </c>
      <c r="Z25" s="59">
        <v>0.30659999999999998</v>
      </c>
      <c r="AA25" s="58"/>
    </row>
    <row r="26" spans="1:27" x14ac:dyDescent="0.25">
      <c r="A26" s="166"/>
      <c r="B26" s="165"/>
      <c r="C26" s="138"/>
      <c r="D26" s="138"/>
      <c r="E26" s="67" t="s">
        <v>973</v>
      </c>
      <c r="F26" s="67"/>
      <c r="G26" s="67"/>
      <c r="H26" s="63"/>
      <c r="I26" s="69"/>
      <c r="J26" s="58"/>
      <c r="L26" s="62">
        <v>0.3</v>
      </c>
      <c r="M26" s="61">
        <v>52</v>
      </c>
      <c r="N26" s="67"/>
      <c r="O26" s="67"/>
      <c r="P26" s="67"/>
      <c r="Q26" s="67"/>
      <c r="R26" s="61"/>
      <c r="S26" s="67"/>
      <c r="T26" s="67"/>
      <c r="U26" s="67"/>
      <c r="V26" s="67"/>
      <c r="W26" s="61"/>
      <c r="X26" s="60"/>
      <c r="Y26" s="67"/>
      <c r="Z26" s="59"/>
      <c r="AA26" s="58"/>
    </row>
    <row r="27" spans="1:27" x14ac:dyDescent="0.25">
      <c r="A27" s="166"/>
      <c r="B27" s="165"/>
      <c r="C27" s="138"/>
      <c r="D27" s="138" t="s">
        <v>984</v>
      </c>
      <c r="E27" s="67" t="s">
        <v>974</v>
      </c>
      <c r="F27" s="67"/>
      <c r="G27" s="67" t="s">
        <v>825</v>
      </c>
      <c r="H27" s="75">
        <f>I27*J27</f>
        <v>0</v>
      </c>
      <c r="I27" s="69">
        <f>X27*Z27+Y27</f>
        <v>66.961439999999996</v>
      </c>
      <c r="J27" s="58"/>
      <c r="L27" s="62">
        <v>0.3</v>
      </c>
      <c r="M27" s="61">
        <v>52</v>
      </c>
      <c r="N27" s="67"/>
      <c r="O27" s="67"/>
      <c r="P27" s="67"/>
      <c r="Q27" s="67"/>
      <c r="R27" s="61"/>
      <c r="S27" s="67"/>
      <c r="T27" s="67"/>
      <c r="U27" s="67"/>
      <c r="V27" s="67"/>
      <c r="W27" s="61"/>
      <c r="X27" s="60">
        <f>(L27*M27+L28*M28+S27*T27)*6</f>
        <v>218.39999999999998</v>
      </c>
      <c r="Y27" s="67">
        <f>(P27*Q27*R27+V27*W27)*6</f>
        <v>0</v>
      </c>
      <c r="Z27" s="59">
        <v>0.30659999999999998</v>
      </c>
      <c r="AA27" s="58"/>
    </row>
    <row r="28" spans="1:27" x14ac:dyDescent="0.25">
      <c r="A28" s="166"/>
      <c r="B28" s="165"/>
      <c r="C28" s="138"/>
      <c r="D28" s="138"/>
      <c r="E28" s="67" t="s">
        <v>973</v>
      </c>
      <c r="F28" s="67"/>
      <c r="G28" s="67"/>
      <c r="H28" s="63"/>
      <c r="I28" s="69"/>
      <c r="J28" s="58"/>
      <c r="L28" s="62">
        <v>0.4</v>
      </c>
      <c r="M28" s="61">
        <v>52</v>
      </c>
      <c r="N28" s="67"/>
      <c r="O28" s="67"/>
      <c r="P28" s="67"/>
      <c r="Q28" s="67"/>
      <c r="R28" s="61"/>
      <c r="S28" s="67"/>
      <c r="T28" s="67"/>
      <c r="U28" s="67"/>
      <c r="V28" s="67"/>
      <c r="W28" s="61"/>
      <c r="X28" s="60"/>
      <c r="Y28" s="67"/>
      <c r="Z28" s="59"/>
      <c r="AA28" s="58"/>
    </row>
    <row r="29" spans="1:27" x14ac:dyDescent="0.25">
      <c r="A29" s="166"/>
      <c r="B29" s="165"/>
      <c r="C29" s="138"/>
      <c r="D29" s="138" t="s">
        <v>983</v>
      </c>
      <c r="E29" s="67" t="s">
        <v>974</v>
      </c>
      <c r="F29" s="67"/>
      <c r="G29" s="67" t="s">
        <v>825</v>
      </c>
      <c r="H29" s="75">
        <f>I29*J29</f>
        <v>0</v>
      </c>
      <c r="I29" s="69">
        <f>X29*Z29+Y29</f>
        <v>6.62256</v>
      </c>
      <c r="J29" s="58"/>
      <c r="L29" s="62">
        <v>0.1</v>
      </c>
      <c r="M29" s="61">
        <v>12</v>
      </c>
      <c r="N29" s="67"/>
      <c r="O29" s="67"/>
      <c r="P29" s="67"/>
      <c r="Q29" s="67"/>
      <c r="R29" s="61"/>
      <c r="S29" s="67"/>
      <c r="T29" s="67"/>
      <c r="U29" s="67"/>
      <c r="V29" s="67"/>
      <c r="W29" s="61"/>
      <c r="X29" s="60">
        <f>(L29*M29+L30*M30+S29*T29)*6</f>
        <v>21.6</v>
      </c>
      <c r="Y29" s="67">
        <f>(P29*Q29*R29+V29*W29)*6</f>
        <v>0</v>
      </c>
      <c r="Z29" s="59">
        <v>0.30659999999999998</v>
      </c>
      <c r="AA29" s="58"/>
    </row>
    <row r="30" spans="1:27" x14ac:dyDescent="0.25">
      <c r="A30" s="166"/>
      <c r="B30" s="165"/>
      <c r="C30" s="138"/>
      <c r="D30" s="138"/>
      <c r="E30" s="67" t="s">
        <v>973</v>
      </c>
      <c r="F30" s="67"/>
      <c r="G30" s="67"/>
      <c r="H30" s="63"/>
      <c r="I30" s="69"/>
      <c r="J30" s="58"/>
      <c r="L30" s="62">
        <v>0.2</v>
      </c>
      <c r="M30" s="61">
        <v>12</v>
      </c>
      <c r="N30" s="67"/>
      <c r="O30" s="67"/>
      <c r="P30" s="67"/>
      <c r="Q30" s="67"/>
      <c r="R30" s="61"/>
      <c r="S30" s="67"/>
      <c r="T30" s="67"/>
      <c r="U30" s="67"/>
      <c r="V30" s="67"/>
      <c r="W30" s="61"/>
      <c r="X30" s="60"/>
      <c r="Y30" s="67"/>
      <c r="Z30" s="59"/>
      <c r="AA30" s="58"/>
    </row>
    <row r="31" spans="1:27" x14ac:dyDescent="0.25">
      <c r="A31" s="166"/>
      <c r="B31" s="165"/>
      <c r="C31" s="138"/>
      <c r="D31" s="138" t="s">
        <v>982</v>
      </c>
      <c r="E31" s="67" t="s">
        <v>974</v>
      </c>
      <c r="F31" s="67"/>
      <c r="G31" s="67" t="s">
        <v>825</v>
      </c>
      <c r="H31" s="75">
        <f>I31*J31</f>
        <v>0</v>
      </c>
      <c r="I31" s="69">
        <f>X31*Z31+Y31</f>
        <v>11.037599999999999</v>
      </c>
      <c r="J31" s="58"/>
      <c r="L31" s="62">
        <v>0.2</v>
      </c>
      <c r="M31" s="61">
        <v>12</v>
      </c>
      <c r="N31" s="67"/>
      <c r="O31" s="67"/>
      <c r="P31" s="67"/>
      <c r="Q31" s="67"/>
      <c r="R31" s="61"/>
      <c r="S31" s="67"/>
      <c r="T31" s="67"/>
      <c r="U31" s="67"/>
      <c r="V31" s="67"/>
      <c r="W31" s="61"/>
      <c r="X31" s="60">
        <f>(L31*M31+L32*M32+S31*T31)*6</f>
        <v>36</v>
      </c>
      <c r="Y31" s="67">
        <f>(P31*Q31*R31+V31*W31)*6</f>
        <v>0</v>
      </c>
      <c r="Z31" s="59">
        <v>0.30659999999999998</v>
      </c>
      <c r="AA31" s="58"/>
    </row>
    <row r="32" spans="1:27" x14ac:dyDescent="0.25">
      <c r="A32" s="166"/>
      <c r="B32" s="165"/>
      <c r="C32" s="138"/>
      <c r="D32" s="138"/>
      <c r="E32" s="67" t="s">
        <v>973</v>
      </c>
      <c r="F32" s="67"/>
      <c r="G32" s="67"/>
      <c r="H32" s="63"/>
      <c r="I32" s="69"/>
      <c r="J32" s="58"/>
      <c r="L32" s="62">
        <v>0.3</v>
      </c>
      <c r="M32" s="61">
        <v>12</v>
      </c>
      <c r="N32" s="67"/>
      <c r="O32" s="67"/>
      <c r="P32" s="67"/>
      <c r="Q32" s="67"/>
      <c r="R32" s="61"/>
      <c r="S32" s="67"/>
      <c r="T32" s="67"/>
      <c r="U32" s="67"/>
      <c r="V32" s="67"/>
      <c r="W32" s="61"/>
      <c r="X32" s="60"/>
      <c r="Y32" s="67"/>
      <c r="Z32" s="59"/>
      <c r="AA32" s="58"/>
    </row>
    <row r="33" spans="1:27" x14ac:dyDescent="0.25">
      <c r="A33" s="166"/>
      <c r="B33" s="165"/>
      <c r="C33" s="138"/>
      <c r="D33" s="138" t="s">
        <v>981</v>
      </c>
      <c r="E33" s="67" t="s">
        <v>974</v>
      </c>
      <c r="F33" s="67"/>
      <c r="G33" s="67" t="s">
        <v>825</v>
      </c>
      <c r="H33" s="75">
        <f>I33*J33</f>
        <v>0</v>
      </c>
      <c r="I33" s="69">
        <f>X33*Z33+Y33</f>
        <v>15.452640000000001</v>
      </c>
      <c r="J33" s="58"/>
      <c r="L33" s="62">
        <v>0.3</v>
      </c>
      <c r="M33" s="61">
        <v>12</v>
      </c>
      <c r="N33" s="67"/>
      <c r="O33" s="67"/>
      <c r="P33" s="67"/>
      <c r="Q33" s="67"/>
      <c r="R33" s="61"/>
      <c r="S33" s="67"/>
      <c r="T33" s="67"/>
      <c r="U33" s="67"/>
      <c r="V33" s="67"/>
      <c r="W33" s="61"/>
      <c r="X33" s="60">
        <f>(L33*M33+L34*M34+S33*T33)*6</f>
        <v>50.400000000000006</v>
      </c>
      <c r="Y33" s="67">
        <f>(P33*Q33*R33+V33*W33)*6</f>
        <v>0</v>
      </c>
      <c r="Z33" s="59">
        <v>0.30659999999999998</v>
      </c>
      <c r="AA33" s="58"/>
    </row>
    <row r="34" spans="1:27" x14ac:dyDescent="0.25">
      <c r="A34" s="166"/>
      <c r="B34" s="165"/>
      <c r="C34" s="138"/>
      <c r="D34" s="138"/>
      <c r="E34" s="67" t="s">
        <v>973</v>
      </c>
      <c r="F34" s="67"/>
      <c r="G34" s="67"/>
      <c r="H34" s="63"/>
      <c r="I34" s="69"/>
      <c r="J34" s="58"/>
      <c r="L34" s="62">
        <v>0.4</v>
      </c>
      <c r="M34" s="61">
        <v>12</v>
      </c>
      <c r="N34" s="67"/>
      <c r="O34" s="67"/>
      <c r="P34" s="67"/>
      <c r="Q34" s="67"/>
      <c r="R34" s="61"/>
      <c r="S34" s="67"/>
      <c r="T34" s="67"/>
      <c r="U34" s="67"/>
      <c r="V34" s="67"/>
      <c r="W34" s="61"/>
      <c r="X34" s="60"/>
      <c r="Y34" s="67"/>
      <c r="Z34" s="59"/>
      <c r="AA34" s="58"/>
    </row>
    <row r="35" spans="1:27" x14ac:dyDescent="0.25">
      <c r="A35" s="166"/>
      <c r="B35" s="165"/>
      <c r="C35" s="138"/>
      <c r="D35" s="138" t="s">
        <v>980</v>
      </c>
      <c r="E35" s="67" t="s">
        <v>974</v>
      </c>
      <c r="F35" s="67"/>
      <c r="G35" s="67" t="s">
        <v>825</v>
      </c>
      <c r="H35" s="75">
        <f>I35*J35</f>
        <v>0</v>
      </c>
      <c r="I35" s="69">
        <f>X35*Z35+Y35</f>
        <v>1.1037600000000001</v>
      </c>
      <c r="J35" s="58"/>
      <c r="L35" s="62">
        <v>0.1</v>
      </c>
      <c r="M35" s="61">
        <v>2</v>
      </c>
      <c r="N35" s="67"/>
      <c r="O35" s="67"/>
      <c r="P35" s="67"/>
      <c r="Q35" s="67"/>
      <c r="R35" s="61"/>
      <c r="S35" s="67"/>
      <c r="T35" s="67"/>
      <c r="U35" s="67"/>
      <c r="V35" s="67"/>
      <c r="W35" s="61"/>
      <c r="X35" s="60">
        <f>(L35*M35+L36*M36+S35*T35)*6</f>
        <v>3.6000000000000005</v>
      </c>
      <c r="Y35" s="67">
        <f>(P35*Q35*R35+V35*W35)*6</f>
        <v>0</v>
      </c>
      <c r="Z35" s="59">
        <v>0.30659999999999998</v>
      </c>
      <c r="AA35" s="58"/>
    </row>
    <row r="36" spans="1:27" x14ac:dyDescent="0.25">
      <c r="A36" s="166"/>
      <c r="B36" s="165"/>
      <c r="C36" s="138"/>
      <c r="D36" s="138"/>
      <c r="E36" s="67" t="s">
        <v>973</v>
      </c>
      <c r="F36" s="67"/>
      <c r="G36" s="67"/>
      <c r="H36" s="63"/>
      <c r="I36" s="69"/>
      <c r="J36" s="58"/>
      <c r="L36" s="62">
        <v>0.2</v>
      </c>
      <c r="M36" s="61">
        <v>2</v>
      </c>
      <c r="N36" s="67"/>
      <c r="O36" s="67"/>
      <c r="P36" s="67"/>
      <c r="Q36" s="67"/>
      <c r="R36" s="61"/>
      <c r="S36" s="67"/>
      <c r="T36" s="67"/>
      <c r="U36" s="67"/>
      <c r="V36" s="67"/>
      <c r="W36" s="61"/>
      <c r="X36" s="60"/>
      <c r="Y36" s="67"/>
      <c r="Z36" s="59"/>
      <c r="AA36" s="58"/>
    </row>
    <row r="37" spans="1:27" x14ac:dyDescent="0.25">
      <c r="A37" s="166"/>
      <c r="B37" s="165"/>
      <c r="C37" s="138"/>
      <c r="D37" s="138" t="s">
        <v>979</v>
      </c>
      <c r="E37" s="67" t="s">
        <v>974</v>
      </c>
      <c r="F37" s="67"/>
      <c r="G37" s="67" t="s">
        <v>825</v>
      </c>
      <c r="H37" s="75">
        <f>I37*J37</f>
        <v>0</v>
      </c>
      <c r="I37" s="69">
        <f>X37*Z37+Y37</f>
        <v>1.8395999999999999</v>
      </c>
      <c r="J37" s="58"/>
      <c r="L37" s="62">
        <v>0.2</v>
      </c>
      <c r="M37" s="61">
        <v>2</v>
      </c>
      <c r="N37" s="67"/>
      <c r="O37" s="67"/>
      <c r="P37" s="67"/>
      <c r="Q37" s="67"/>
      <c r="R37" s="61"/>
      <c r="S37" s="67"/>
      <c r="T37" s="67"/>
      <c r="U37" s="67"/>
      <c r="V37" s="67"/>
      <c r="W37" s="61"/>
      <c r="X37" s="60">
        <f>(L37*M37+L38*M38+S37*T37)*6</f>
        <v>6</v>
      </c>
      <c r="Y37" s="67">
        <f>(P37*Q37*R37+V37*W37)*6</f>
        <v>0</v>
      </c>
      <c r="Z37" s="59">
        <v>0.30659999999999998</v>
      </c>
      <c r="AA37" s="58"/>
    </row>
    <row r="38" spans="1:27" x14ac:dyDescent="0.25">
      <c r="A38" s="166"/>
      <c r="B38" s="165"/>
      <c r="C38" s="138"/>
      <c r="D38" s="138"/>
      <c r="E38" s="67" t="s">
        <v>973</v>
      </c>
      <c r="F38" s="67"/>
      <c r="G38" s="67"/>
      <c r="H38" s="63"/>
      <c r="I38" s="69"/>
      <c r="J38" s="58"/>
      <c r="L38" s="62">
        <v>0.3</v>
      </c>
      <c r="M38" s="61">
        <v>2</v>
      </c>
      <c r="N38" s="67"/>
      <c r="O38" s="67"/>
      <c r="P38" s="67"/>
      <c r="Q38" s="67"/>
      <c r="R38" s="61"/>
      <c r="S38" s="67"/>
      <c r="T38" s="67"/>
      <c r="U38" s="67"/>
      <c r="V38" s="67"/>
      <c r="W38" s="61"/>
      <c r="X38" s="60"/>
      <c r="Y38" s="67"/>
      <c r="Z38" s="59"/>
      <c r="AA38" s="58"/>
    </row>
    <row r="39" spans="1:27" x14ac:dyDescent="0.25">
      <c r="A39" s="166"/>
      <c r="B39" s="165"/>
      <c r="C39" s="138"/>
      <c r="D39" s="138" t="s">
        <v>978</v>
      </c>
      <c r="E39" s="67" t="s">
        <v>974</v>
      </c>
      <c r="F39" s="67"/>
      <c r="G39" s="67" t="s">
        <v>825</v>
      </c>
      <c r="H39" s="75">
        <f>I39*J39</f>
        <v>0</v>
      </c>
      <c r="I39" s="69">
        <f>X39*Z39+Y39</f>
        <v>2.5754399999999995</v>
      </c>
      <c r="J39" s="58"/>
      <c r="L39" s="62">
        <v>0.3</v>
      </c>
      <c r="M39" s="61">
        <v>2</v>
      </c>
      <c r="N39" s="67"/>
      <c r="O39" s="67"/>
      <c r="P39" s="67"/>
      <c r="Q39" s="67"/>
      <c r="R39" s="61"/>
      <c r="S39" s="67"/>
      <c r="T39" s="67"/>
      <c r="U39" s="67"/>
      <c r="V39" s="67"/>
      <c r="W39" s="61"/>
      <c r="X39" s="60">
        <f>(L39*M39+L40*M40+S39*T39)*6</f>
        <v>8.3999999999999986</v>
      </c>
      <c r="Y39" s="67">
        <f>(P39*Q39*R39+V39*W39)*6</f>
        <v>0</v>
      </c>
      <c r="Z39" s="59">
        <v>0.30659999999999998</v>
      </c>
      <c r="AA39" s="58"/>
    </row>
    <row r="40" spans="1:27" x14ac:dyDescent="0.25">
      <c r="A40" s="166"/>
      <c r="B40" s="165"/>
      <c r="C40" s="138"/>
      <c r="D40" s="138"/>
      <c r="E40" s="67" t="s">
        <v>973</v>
      </c>
      <c r="F40" s="67"/>
      <c r="G40" s="67"/>
      <c r="H40" s="63"/>
      <c r="I40" s="69"/>
      <c r="J40" s="58"/>
      <c r="L40" s="62">
        <v>0.4</v>
      </c>
      <c r="M40" s="61">
        <v>2</v>
      </c>
      <c r="N40" s="67"/>
      <c r="O40" s="67"/>
      <c r="P40" s="67"/>
      <c r="Q40" s="67"/>
      <c r="R40" s="61"/>
      <c r="S40" s="67"/>
      <c r="T40" s="67"/>
      <c r="U40" s="67"/>
      <c r="V40" s="67"/>
      <c r="W40" s="61"/>
      <c r="X40" s="60"/>
      <c r="Y40" s="67"/>
      <c r="Z40" s="59"/>
      <c r="AA40" s="58"/>
    </row>
    <row r="41" spans="1:27" x14ac:dyDescent="0.25">
      <c r="A41" s="166"/>
      <c r="B41" s="165"/>
      <c r="C41" s="138"/>
      <c r="D41" s="138" t="s">
        <v>977</v>
      </c>
      <c r="E41" s="67" t="s">
        <v>974</v>
      </c>
      <c r="F41" s="67"/>
      <c r="G41" s="67" t="s">
        <v>825</v>
      </c>
      <c r="H41" s="75">
        <f>I41*J41</f>
        <v>0</v>
      </c>
      <c r="I41" s="69">
        <f>X41*Z41+Y41</f>
        <v>0.55188000000000004</v>
      </c>
      <c r="J41" s="58"/>
      <c r="L41" s="62">
        <v>0.1</v>
      </c>
      <c r="M41" s="61">
        <v>1</v>
      </c>
      <c r="N41" s="67"/>
      <c r="O41" s="67"/>
      <c r="P41" s="67"/>
      <c r="Q41" s="67"/>
      <c r="R41" s="61"/>
      <c r="S41" s="67"/>
      <c r="T41" s="67"/>
      <c r="U41" s="67"/>
      <c r="V41" s="67"/>
      <c r="W41" s="61"/>
      <c r="X41" s="60">
        <f>(L41*M41+L42*M42+S41*T41)*6</f>
        <v>1.8000000000000003</v>
      </c>
      <c r="Y41" s="67">
        <f>(P41*Q41*R41+V41*W41)*6</f>
        <v>0</v>
      </c>
      <c r="Z41" s="59">
        <v>0.30659999999999998</v>
      </c>
      <c r="AA41" s="58"/>
    </row>
    <row r="42" spans="1:27" x14ac:dyDescent="0.25">
      <c r="A42" s="166"/>
      <c r="B42" s="165"/>
      <c r="C42" s="138"/>
      <c r="D42" s="138"/>
      <c r="E42" s="67" t="s">
        <v>973</v>
      </c>
      <c r="F42" s="67"/>
      <c r="G42" s="67"/>
      <c r="H42" s="63"/>
      <c r="I42" s="69"/>
      <c r="J42" s="58"/>
      <c r="L42" s="62">
        <v>0.2</v>
      </c>
      <c r="M42" s="61">
        <v>1</v>
      </c>
      <c r="N42" s="67"/>
      <c r="O42" s="67"/>
      <c r="P42" s="67"/>
      <c r="Q42" s="67"/>
      <c r="R42" s="61"/>
      <c r="S42" s="67"/>
      <c r="T42" s="67"/>
      <c r="U42" s="67"/>
      <c r="V42" s="67"/>
      <c r="W42" s="61"/>
      <c r="X42" s="60"/>
      <c r="Y42" s="67"/>
      <c r="Z42" s="59"/>
      <c r="AA42" s="58"/>
    </row>
    <row r="43" spans="1:27" x14ac:dyDescent="0.25">
      <c r="A43" s="166"/>
      <c r="B43" s="165"/>
      <c r="C43" s="138"/>
      <c r="D43" s="138" t="s">
        <v>976</v>
      </c>
      <c r="E43" s="67" t="s">
        <v>974</v>
      </c>
      <c r="F43" s="67"/>
      <c r="G43" s="67" t="s">
        <v>825</v>
      </c>
      <c r="H43" s="75">
        <f>I43*J43</f>
        <v>0</v>
      </c>
      <c r="I43" s="69">
        <f>X43*Z43+Y43</f>
        <v>0.91979999999999995</v>
      </c>
      <c r="J43" s="58"/>
      <c r="L43" s="62">
        <v>0.2</v>
      </c>
      <c r="M43" s="61">
        <v>1</v>
      </c>
      <c r="N43" s="67"/>
      <c r="O43" s="67"/>
      <c r="P43" s="67"/>
      <c r="Q43" s="67"/>
      <c r="R43" s="61"/>
      <c r="S43" s="67"/>
      <c r="T43" s="67"/>
      <c r="U43" s="67"/>
      <c r="V43" s="67"/>
      <c r="W43" s="61"/>
      <c r="X43" s="60">
        <f>(L43*M43+L44*M44+S43*T43)*6</f>
        <v>3</v>
      </c>
      <c r="Y43" s="67">
        <f>(P43*Q43*R43+V43*W43)*6</f>
        <v>0</v>
      </c>
      <c r="Z43" s="59">
        <v>0.30659999999999998</v>
      </c>
      <c r="AA43" s="58"/>
    </row>
    <row r="44" spans="1:27" x14ac:dyDescent="0.25">
      <c r="A44" s="166"/>
      <c r="B44" s="165"/>
      <c r="C44" s="138"/>
      <c r="D44" s="138"/>
      <c r="E44" s="67" t="s">
        <v>973</v>
      </c>
      <c r="F44" s="67"/>
      <c r="G44" s="67"/>
      <c r="H44" s="63"/>
      <c r="I44" s="69"/>
      <c r="J44" s="58"/>
      <c r="L44" s="62">
        <v>0.3</v>
      </c>
      <c r="M44" s="61">
        <v>1</v>
      </c>
      <c r="N44" s="67"/>
      <c r="O44" s="67"/>
      <c r="P44" s="67"/>
      <c r="Q44" s="67"/>
      <c r="R44" s="61"/>
      <c r="S44" s="67"/>
      <c r="T44" s="67"/>
      <c r="U44" s="67"/>
      <c r="V44" s="67"/>
      <c r="W44" s="61"/>
      <c r="X44" s="60"/>
      <c r="Y44" s="67"/>
      <c r="Z44" s="59"/>
      <c r="AA44" s="58"/>
    </row>
    <row r="45" spans="1:27" x14ac:dyDescent="0.25">
      <c r="A45" s="166"/>
      <c r="B45" s="165"/>
      <c r="C45" s="138"/>
      <c r="D45" s="138" t="s">
        <v>975</v>
      </c>
      <c r="E45" s="67" t="s">
        <v>974</v>
      </c>
      <c r="F45" s="67"/>
      <c r="G45" s="67" t="s">
        <v>825</v>
      </c>
      <c r="H45" s="75">
        <f>I45*J45</f>
        <v>0</v>
      </c>
      <c r="I45" s="69">
        <f>X45*Z45+Y45</f>
        <v>1.2877199999999998</v>
      </c>
      <c r="J45" s="58"/>
      <c r="L45" s="62">
        <v>0.3</v>
      </c>
      <c r="M45" s="61">
        <v>1</v>
      </c>
      <c r="N45" s="67"/>
      <c r="O45" s="67"/>
      <c r="P45" s="67"/>
      <c r="Q45" s="67"/>
      <c r="R45" s="61"/>
      <c r="S45" s="67"/>
      <c r="T45" s="67"/>
      <c r="U45" s="67"/>
      <c r="V45" s="67"/>
      <c r="W45" s="61"/>
      <c r="X45" s="60">
        <f>(L45*M45+L46*M46+S45*T45)*6</f>
        <v>4.1999999999999993</v>
      </c>
      <c r="Y45" s="67">
        <f>(P45*Q45*R45+V45*W45)*6</f>
        <v>0</v>
      </c>
      <c r="Z45" s="59">
        <v>0.30659999999999998</v>
      </c>
      <c r="AA45" s="58"/>
    </row>
    <row r="46" spans="1:27" x14ac:dyDescent="0.25">
      <c r="A46" s="166"/>
      <c r="B46" s="165"/>
      <c r="C46" s="138"/>
      <c r="D46" s="138"/>
      <c r="E46" s="67" t="s">
        <v>973</v>
      </c>
      <c r="F46" s="67"/>
      <c r="G46" s="67"/>
      <c r="H46" s="63"/>
      <c r="I46" s="69"/>
      <c r="J46" s="58"/>
      <c r="L46" s="62">
        <v>0.4</v>
      </c>
      <c r="M46" s="61">
        <v>1</v>
      </c>
      <c r="N46" s="67"/>
      <c r="O46" s="67"/>
      <c r="P46" s="67"/>
      <c r="Q46" s="67"/>
      <c r="R46" s="61"/>
      <c r="S46" s="67"/>
      <c r="T46" s="67"/>
      <c r="U46" s="67"/>
      <c r="V46" s="67"/>
      <c r="W46" s="61"/>
      <c r="X46" s="60"/>
      <c r="Y46" s="67"/>
      <c r="Z46" s="59"/>
      <c r="AA46" s="58"/>
    </row>
    <row r="47" spans="1:27" ht="30" x14ac:dyDescent="0.25">
      <c r="A47" s="166"/>
      <c r="B47" s="165"/>
      <c r="C47" s="138" t="s">
        <v>972</v>
      </c>
      <c r="D47" s="67" t="s">
        <v>971</v>
      </c>
      <c r="E47" s="67"/>
      <c r="F47" s="67"/>
      <c r="G47" s="67"/>
      <c r="H47" s="75">
        <f>I47*J47</f>
        <v>0</v>
      </c>
      <c r="I47" s="69">
        <f>X47*Z47+Y47</f>
        <v>0</v>
      </c>
      <c r="J47" s="58"/>
      <c r="L47" s="62"/>
      <c r="M47" s="61"/>
      <c r="N47" s="67"/>
      <c r="O47" s="67"/>
      <c r="P47" s="67"/>
      <c r="Q47" s="67"/>
      <c r="R47" s="61"/>
      <c r="S47" s="67"/>
      <c r="T47" s="67"/>
      <c r="U47" s="67"/>
      <c r="V47" s="67"/>
      <c r="W47" s="61"/>
      <c r="X47" s="60"/>
      <c r="Y47" s="67"/>
      <c r="Z47" s="59"/>
      <c r="AA47" s="58"/>
    </row>
    <row r="48" spans="1:27" x14ac:dyDescent="0.25">
      <c r="A48" s="166"/>
      <c r="B48" s="165"/>
      <c r="C48" s="138"/>
      <c r="D48" s="67"/>
      <c r="E48" s="67"/>
      <c r="F48" s="67"/>
      <c r="G48" s="67"/>
      <c r="H48" s="63"/>
      <c r="I48" s="63"/>
      <c r="J48" s="58"/>
      <c r="L48" s="62"/>
      <c r="M48" s="61"/>
      <c r="N48" s="67"/>
      <c r="O48" s="67"/>
      <c r="P48" s="67"/>
      <c r="Q48" s="67"/>
      <c r="R48" s="61"/>
      <c r="S48" s="67"/>
      <c r="T48" s="67"/>
      <c r="U48" s="67"/>
      <c r="V48" s="67"/>
      <c r="W48" s="61"/>
      <c r="X48" s="60"/>
      <c r="Y48" s="67"/>
      <c r="Z48" s="59"/>
      <c r="AA48" s="58"/>
    </row>
    <row r="49" spans="1:27" x14ac:dyDescent="0.25">
      <c r="A49" s="166"/>
      <c r="B49" s="165"/>
      <c r="C49" s="138"/>
      <c r="D49" s="67"/>
      <c r="E49" s="67"/>
      <c r="F49" s="67"/>
      <c r="G49" s="67"/>
      <c r="H49" s="63"/>
      <c r="I49" s="63"/>
      <c r="J49" s="58"/>
      <c r="L49" s="62"/>
      <c r="M49" s="61"/>
      <c r="N49" s="67"/>
      <c r="O49" s="67"/>
      <c r="P49" s="67"/>
      <c r="Q49" s="67"/>
      <c r="R49" s="61"/>
      <c r="S49" s="67"/>
      <c r="T49" s="67"/>
      <c r="U49" s="67"/>
      <c r="V49" s="67"/>
      <c r="W49" s="61"/>
      <c r="X49" s="60"/>
      <c r="Y49" s="67"/>
      <c r="Z49" s="59"/>
      <c r="AA49" s="58"/>
    </row>
    <row r="50" spans="1:27" ht="30" x14ac:dyDescent="0.25">
      <c r="A50" s="166"/>
      <c r="B50" s="165"/>
      <c r="C50" s="138"/>
      <c r="D50" s="67" t="s">
        <v>970</v>
      </c>
      <c r="E50" s="67" t="s">
        <v>969</v>
      </c>
      <c r="F50" s="67"/>
      <c r="G50" s="67"/>
      <c r="H50" s="69">
        <f>H51+H55</f>
        <v>29934927.294</v>
      </c>
      <c r="I50" s="69">
        <f>(I51*J51+I55*J55)/(J51+J55)</f>
        <v>157.38740631654215</v>
      </c>
      <c r="J50" s="58"/>
      <c r="L50" s="62"/>
      <c r="M50" s="61"/>
      <c r="N50" s="67"/>
      <c r="O50" s="67"/>
      <c r="P50" s="67"/>
      <c r="Q50" s="67"/>
      <c r="R50" s="61"/>
      <c r="S50" s="67"/>
      <c r="T50" s="67"/>
      <c r="U50" s="67"/>
      <c r="V50" s="67"/>
      <c r="W50" s="61"/>
      <c r="X50" s="60"/>
      <c r="Y50" s="67"/>
      <c r="Z50" s="59"/>
      <c r="AA50" s="58"/>
    </row>
    <row r="51" spans="1:27" ht="45" x14ac:dyDescent="0.25">
      <c r="A51" s="166"/>
      <c r="B51" s="165"/>
      <c r="C51" s="138"/>
      <c r="D51" s="67" t="s">
        <v>968</v>
      </c>
      <c r="E51" s="67" t="s">
        <v>967</v>
      </c>
      <c r="F51" s="67" t="s">
        <v>966</v>
      </c>
      <c r="G51" s="67" t="s">
        <v>825</v>
      </c>
      <c r="H51" s="75">
        <f>I51*J51</f>
        <v>5002642.392</v>
      </c>
      <c r="I51" s="75">
        <f>X51*Z51+Y51</f>
        <v>51.545999999999999</v>
      </c>
      <c r="J51" s="78">
        <v>97052</v>
      </c>
      <c r="L51" s="62">
        <v>16</v>
      </c>
      <c r="M51" s="61">
        <v>1</v>
      </c>
      <c r="N51" s="67"/>
      <c r="O51" s="67" t="s">
        <v>966</v>
      </c>
      <c r="P51" s="67">
        <v>0.25900000000000001</v>
      </c>
      <c r="Q51" s="67">
        <v>4</v>
      </c>
      <c r="R51" s="61">
        <v>1</v>
      </c>
      <c r="S51" s="67"/>
      <c r="T51" s="67"/>
      <c r="U51" s="67" t="s">
        <v>965</v>
      </c>
      <c r="V51" s="67">
        <v>6.3299999999999995E-2</v>
      </c>
      <c r="W51" s="61">
        <v>8</v>
      </c>
      <c r="X51" s="60">
        <f>(L51*M51+L52*M52+L53*M53+L54*M54+S51*T51)*6</f>
        <v>120</v>
      </c>
      <c r="Y51" s="67">
        <f>(P51*Q51*R51+P52*Q52*R52+P53*Q53*R53+P54*Q54*R54+V51*W51+V52*W52+V53*W53+V54*W54)*6</f>
        <v>14.753999999999998</v>
      </c>
      <c r="Z51" s="59">
        <v>0.30659999999999998</v>
      </c>
      <c r="AA51" s="58"/>
    </row>
    <row r="52" spans="1:27" ht="30" x14ac:dyDescent="0.25">
      <c r="A52" s="166"/>
      <c r="B52" s="165"/>
      <c r="C52" s="138"/>
      <c r="D52" s="67"/>
      <c r="E52" s="67" t="s">
        <v>959</v>
      </c>
      <c r="F52" s="67"/>
      <c r="G52" s="67"/>
      <c r="H52" s="75"/>
      <c r="I52" s="79"/>
      <c r="J52" s="78"/>
      <c r="L52" s="62">
        <v>4</v>
      </c>
      <c r="M52" s="61">
        <v>1</v>
      </c>
      <c r="N52" s="67"/>
      <c r="O52" s="67"/>
      <c r="P52" s="67"/>
      <c r="Q52" s="67"/>
      <c r="R52" s="61"/>
      <c r="S52" s="67"/>
      <c r="T52" s="67"/>
      <c r="U52" s="67" t="s">
        <v>958</v>
      </c>
      <c r="V52" s="67">
        <v>1.4999999999999999E-2</v>
      </c>
      <c r="W52" s="61">
        <v>1</v>
      </c>
      <c r="X52" s="60"/>
      <c r="Y52" s="59"/>
      <c r="Z52" s="59"/>
      <c r="AA52" s="58"/>
    </row>
    <row r="53" spans="1:27" x14ac:dyDescent="0.25">
      <c r="A53" s="166"/>
      <c r="B53" s="165"/>
      <c r="C53" s="138"/>
      <c r="D53" s="67"/>
      <c r="E53" s="67" t="s">
        <v>964</v>
      </c>
      <c r="F53" s="67"/>
      <c r="G53" s="67"/>
      <c r="H53" s="63"/>
      <c r="I53" s="63"/>
      <c r="J53" s="58"/>
      <c r="L53" s="62"/>
      <c r="M53" s="61"/>
      <c r="N53" s="67"/>
      <c r="O53" s="67"/>
      <c r="P53" s="67"/>
      <c r="Q53" s="67"/>
      <c r="R53" s="61"/>
      <c r="S53" s="67"/>
      <c r="T53" s="67"/>
      <c r="U53" s="67" t="s">
        <v>956</v>
      </c>
      <c r="V53" s="67">
        <f>0.0023</f>
        <v>2.3E-3</v>
      </c>
      <c r="W53" s="61">
        <v>392</v>
      </c>
      <c r="X53" s="60"/>
      <c r="Y53" s="59"/>
      <c r="Z53" s="59"/>
      <c r="AA53" s="58"/>
    </row>
    <row r="54" spans="1:27" x14ac:dyDescent="0.25">
      <c r="A54" s="166"/>
      <c r="B54" s="165"/>
      <c r="C54" s="138"/>
      <c r="D54" s="67"/>
      <c r="E54" s="67" t="s">
        <v>963</v>
      </c>
      <c r="F54" s="67"/>
      <c r="G54" s="67"/>
      <c r="H54" s="63"/>
      <c r="I54" s="63"/>
      <c r="J54" s="58"/>
      <c r="L54" s="62"/>
      <c r="M54" s="61"/>
      <c r="N54" s="67"/>
      <c r="O54" s="67"/>
      <c r="P54" s="67"/>
      <c r="Q54" s="67"/>
      <c r="R54" s="61"/>
      <c r="S54" s="67"/>
      <c r="T54" s="67"/>
      <c r="U54" s="67"/>
      <c r="V54" s="67"/>
      <c r="W54" s="61"/>
      <c r="X54" s="60"/>
      <c r="Y54" s="59"/>
      <c r="Z54" s="59"/>
      <c r="AA54" s="58"/>
    </row>
    <row r="55" spans="1:27" ht="45" x14ac:dyDescent="0.25">
      <c r="A55" s="166"/>
      <c r="B55" s="165"/>
      <c r="C55" s="138"/>
      <c r="D55" s="67" t="s">
        <v>962</v>
      </c>
      <c r="E55" s="67" t="s">
        <v>961</v>
      </c>
      <c r="F55" s="67"/>
      <c r="G55" s="67" t="s">
        <v>825</v>
      </c>
      <c r="H55" s="75">
        <f>I55*J55</f>
        <v>24932284.901999999</v>
      </c>
      <c r="I55" s="75">
        <f>X55*Z55+Y55</f>
        <v>267.666</v>
      </c>
      <c r="J55" s="68">
        <v>93147</v>
      </c>
      <c r="L55" s="62">
        <v>16</v>
      </c>
      <c r="M55" s="61">
        <v>1</v>
      </c>
      <c r="N55" s="67"/>
      <c r="O55" s="67"/>
      <c r="P55" s="67"/>
      <c r="Q55" s="67"/>
      <c r="R55" s="61"/>
      <c r="S55" s="67"/>
      <c r="T55" s="67"/>
      <c r="U55" s="67" t="s">
        <v>960</v>
      </c>
      <c r="V55" s="61">
        <v>4</v>
      </c>
      <c r="W55" s="61">
        <v>4</v>
      </c>
      <c r="X55" s="60">
        <f>(L55*M55+L56*M56+L57*M57+L58*M58+S55*T55)*6</f>
        <v>120</v>
      </c>
      <c r="Y55" s="67">
        <f>(P55*Q55*R55+P56*Q56*R56+P57*Q57*R57+P58*Q58*R58+V55*W55+V56*W56+V57*W57+V58*W58)*6</f>
        <v>230.874</v>
      </c>
      <c r="Z55" s="59">
        <v>0.30659999999999998</v>
      </c>
      <c r="AA55" s="58"/>
    </row>
    <row r="56" spans="1:27" ht="30" x14ac:dyDescent="0.25">
      <c r="A56" s="166"/>
      <c r="B56" s="165"/>
      <c r="C56" s="138"/>
      <c r="D56" s="67"/>
      <c r="E56" s="67" t="s">
        <v>959</v>
      </c>
      <c r="F56" s="67"/>
      <c r="G56" s="67"/>
      <c r="H56" s="75"/>
      <c r="I56" s="63"/>
      <c r="J56" s="68"/>
      <c r="L56" s="62">
        <v>4</v>
      </c>
      <c r="M56" s="61">
        <v>1</v>
      </c>
      <c r="N56" s="67"/>
      <c r="O56" s="67"/>
      <c r="P56" s="67"/>
      <c r="Q56" s="67"/>
      <c r="R56" s="61"/>
      <c r="S56" s="67"/>
      <c r="T56" s="67"/>
      <c r="U56" s="67" t="s">
        <v>958</v>
      </c>
      <c r="V56" s="67">
        <v>1.4999999999999999E-2</v>
      </c>
      <c r="W56" s="61">
        <v>1</v>
      </c>
      <c r="X56" s="60"/>
      <c r="Y56" s="59"/>
      <c r="Z56" s="59"/>
      <c r="AA56" s="58"/>
    </row>
    <row r="57" spans="1:27" x14ac:dyDescent="0.25">
      <c r="A57" s="166"/>
      <c r="B57" s="165"/>
      <c r="C57" s="138"/>
      <c r="D57" s="67"/>
      <c r="E57" s="67" t="s">
        <v>957</v>
      </c>
      <c r="F57" s="67"/>
      <c r="G57" s="67"/>
      <c r="H57" s="63"/>
      <c r="I57" s="63"/>
      <c r="J57" s="58"/>
      <c r="L57" s="62"/>
      <c r="M57" s="61"/>
      <c r="N57" s="67"/>
      <c r="O57" s="67"/>
      <c r="P57" s="67"/>
      <c r="Q57" s="67"/>
      <c r="R57" s="61"/>
      <c r="S57" s="67"/>
      <c r="T57" s="67"/>
      <c r="U57" s="67" t="s">
        <v>956</v>
      </c>
      <c r="V57" s="67">
        <f>0.234*0.5*48</f>
        <v>5.6160000000000005</v>
      </c>
      <c r="W57" s="61">
        <v>4</v>
      </c>
      <c r="X57" s="60"/>
      <c r="Y57" s="59"/>
      <c r="Z57" s="59"/>
      <c r="AA57" s="58"/>
    </row>
    <row r="58" spans="1:27" x14ac:dyDescent="0.25">
      <c r="A58" s="166"/>
      <c r="B58" s="165"/>
      <c r="C58" s="138"/>
      <c r="D58" s="67"/>
      <c r="E58" s="67" t="s">
        <v>955</v>
      </c>
      <c r="F58" s="67"/>
      <c r="G58" s="67"/>
      <c r="H58" s="63"/>
      <c r="I58" s="63"/>
      <c r="J58" s="58"/>
      <c r="L58" s="62"/>
      <c r="M58" s="61"/>
      <c r="N58" s="67"/>
      <c r="O58" s="67"/>
      <c r="P58" s="67"/>
      <c r="Q58" s="67"/>
      <c r="R58" s="61"/>
      <c r="S58" s="67"/>
      <c r="T58" s="67"/>
      <c r="U58" s="67"/>
      <c r="V58" s="67"/>
      <c r="W58" s="61"/>
      <c r="X58" s="60"/>
      <c r="Y58" s="59"/>
      <c r="Z58" s="59"/>
      <c r="AA58" s="58"/>
    </row>
    <row r="59" spans="1:27" x14ac:dyDescent="0.25">
      <c r="A59" s="166"/>
      <c r="B59" s="165"/>
      <c r="C59" s="138"/>
      <c r="D59" s="67"/>
      <c r="E59" s="67"/>
      <c r="F59" s="67"/>
      <c r="G59" s="67"/>
      <c r="H59" s="63"/>
      <c r="I59" s="63"/>
      <c r="J59" s="58"/>
      <c r="L59" s="62"/>
      <c r="M59" s="61"/>
      <c r="N59" s="67"/>
      <c r="O59" s="67"/>
      <c r="P59" s="67"/>
      <c r="Q59" s="67"/>
      <c r="R59" s="61"/>
      <c r="S59" s="67"/>
      <c r="T59" s="67"/>
      <c r="U59" s="67"/>
      <c r="V59" s="67"/>
      <c r="W59" s="61"/>
      <c r="X59" s="60"/>
      <c r="Y59" s="59"/>
      <c r="Z59" s="59"/>
      <c r="AA59" s="58"/>
    </row>
    <row r="60" spans="1:27" x14ac:dyDescent="0.25">
      <c r="A60" s="166"/>
      <c r="B60" s="165"/>
      <c r="C60" s="138"/>
      <c r="D60" s="67"/>
      <c r="E60" s="67"/>
      <c r="F60" s="67"/>
      <c r="G60" s="67"/>
      <c r="H60" s="63"/>
      <c r="I60" s="63"/>
      <c r="J60" s="58"/>
      <c r="L60" s="62"/>
      <c r="M60" s="61"/>
      <c r="N60" s="67"/>
      <c r="O60" s="67"/>
      <c r="P60" s="67"/>
      <c r="Q60" s="67"/>
      <c r="R60" s="61"/>
      <c r="S60" s="67"/>
      <c r="T60" s="67"/>
      <c r="U60" s="67"/>
      <c r="V60" s="67"/>
      <c r="W60" s="61"/>
      <c r="X60" s="60"/>
      <c r="Y60" s="59"/>
      <c r="Z60" s="59"/>
      <c r="AA60" s="58"/>
    </row>
    <row r="61" spans="1:27" x14ac:dyDescent="0.25">
      <c r="A61" s="166"/>
      <c r="B61" s="165"/>
      <c r="C61" s="138"/>
      <c r="D61" s="67"/>
      <c r="E61" s="67"/>
      <c r="F61" s="67"/>
      <c r="G61" s="67"/>
      <c r="H61" s="63"/>
      <c r="I61" s="63"/>
      <c r="J61" s="58"/>
      <c r="L61" s="62"/>
      <c r="M61" s="61"/>
      <c r="N61" s="67"/>
      <c r="O61" s="67"/>
      <c r="P61" s="67"/>
      <c r="Q61" s="67"/>
      <c r="R61" s="61"/>
      <c r="S61" s="67"/>
      <c r="T61" s="67"/>
      <c r="U61" s="67"/>
      <c r="V61" s="67"/>
      <c r="W61" s="61"/>
      <c r="X61" s="60"/>
      <c r="Y61" s="59"/>
      <c r="Z61" s="59"/>
      <c r="AA61" s="58"/>
    </row>
    <row r="62" spans="1:27" ht="30" x14ac:dyDescent="0.25">
      <c r="A62" s="166"/>
      <c r="B62" s="165"/>
      <c r="C62" s="138"/>
      <c r="D62" s="67" t="s">
        <v>954</v>
      </c>
      <c r="E62" s="67"/>
      <c r="F62" s="67"/>
      <c r="G62" s="67"/>
      <c r="H62" s="75">
        <f>I62*J62</f>
        <v>0</v>
      </c>
      <c r="I62" s="63"/>
      <c r="J62" s="58"/>
      <c r="L62" s="62"/>
      <c r="M62" s="61"/>
      <c r="N62" s="67"/>
      <c r="O62" s="67"/>
      <c r="P62" s="67"/>
      <c r="Q62" s="67"/>
      <c r="R62" s="61"/>
      <c r="S62" s="67"/>
      <c r="T62" s="67"/>
      <c r="U62" s="67"/>
      <c r="V62" s="67"/>
      <c r="W62" s="61"/>
      <c r="X62" s="60"/>
      <c r="Y62" s="59"/>
      <c r="Z62" s="59"/>
      <c r="AA62" s="58"/>
    </row>
    <row r="63" spans="1:27" x14ac:dyDescent="0.25">
      <c r="A63" s="166"/>
      <c r="B63" s="165"/>
      <c r="C63" s="138"/>
      <c r="D63" s="67"/>
      <c r="E63" s="67"/>
      <c r="F63" s="67"/>
      <c r="G63" s="67"/>
      <c r="H63" s="63"/>
      <c r="I63" s="63"/>
      <c r="J63" s="58"/>
      <c r="L63" s="62"/>
      <c r="M63" s="61"/>
      <c r="N63" s="67"/>
      <c r="O63" s="67"/>
      <c r="P63" s="67"/>
      <c r="Q63" s="67"/>
      <c r="R63" s="61"/>
      <c r="S63" s="67"/>
      <c r="T63" s="67"/>
      <c r="U63" s="67"/>
      <c r="V63" s="67"/>
      <c r="W63" s="61"/>
      <c r="X63" s="60"/>
      <c r="Y63" s="59"/>
      <c r="Z63" s="59"/>
      <c r="AA63" s="58"/>
    </row>
    <row r="64" spans="1:27" x14ac:dyDescent="0.25">
      <c r="A64" s="166"/>
      <c r="B64" s="165"/>
      <c r="C64" s="138"/>
      <c r="D64" s="67"/>
      <c r="E64" s="67"/>
      <c r="F64" s="67"/>
      <c r="G64" s="67"/>
      <c r="H64" s="63"/>
      <c r="I64" s="63"/>
      <c r="J64" s="58"/>
      <c r="L64" s="62"/>
      <c r="M64" s="61"/>
      <c r="N64" s="67"/>
      <c r="O64" s="67"/>
      <c r="P64" s="67"/>
      <c r="Q64" s="67"/>
      <c r="R64" s="61"/>
      <c r="S64" s="67"/>
      <c r="T64" s="67"/>
      <c r="U64" s="67"/>
      <c r="V64" s="67"/>
      <c r="W64" s="61"/>
      <c r="X64" s="60"/>
      <c r="Y64" s="59"/>
      <c r="Z64" s="59"/>
      <c r="AA64" s="58"/>
    </row>
    <row r="65" spans="1:27" x14ac:dyDescent="0.25">
      <c r="A65" s="166"/>
      <c r="B65" s="165"/>
      <c r="C65" s="138"/>
      <c r="D65" s="67"/>
      <c r="E65" s="67"/>
      <c r="F65" s="67"/>
      <c r="G65" s="67"/>
      <c r="H65" s="63"/>
      <c r="I65" s="63"/>
      <c r="J65" s="58"/>
      <c r="L65" s="62"/>
      <c r="M65" s="61"/>
      <c r="N65" s="67"/>
      <c r="O65" s="67"/>
      <c r="P65" s="67"/>
      <c r="Q65" s="67"/>
      <c r="R65" s="61"/>
      <c r="S65" s="67"/>
      <c r="T65" s="67"/>
      <c r="U65" s="67"/>
      <c r="V65" s="67"/>
      <c r="W65" s="61"/>
      <c r="X65" s="60"/>
      <c r="Y65" s="67"/>
      <c r="Z65" s="59"/>
      <c r="AA65" s="58"/>
    </row>
    <row r="66" spans="1:27" x14ac:dyDescent="0.25">
      <c r="A66" s="166"/>
      <c r="B66" s="165"/>
      <c r="C66" s="138"/>
      <c r="D66" s="67"/>
      <c r="E66" s="67"/>
      <c r="F66" s="67"/>
      <c r="G66" s="67"/>
      <c r="H66" s="63"/>
      <c r="I66" s="63"/>
      <c r="J66" s="58"/>
      <c r="L66" s="62"/>
      <c r="M66" s="61"/>
      <c r="N66" s="67"/>
      <c r="O66" s="67"/>
      <c r="P66" s="67"/>
      <c r="Q66" s="67"/>
      <c r="R66" s="61"/>
      <c r="S66" s="67"/>
      <c r="T66" s="67"/>
      <c r="U66" s="67"/>
      <c r="V66" s="67"/>
      <c r="W66" s="61"/>
      <c r="X66" s="60"/>
      <c r="Y66" s="67"/>
      <c r="Z66" s="59"/>
      <c r="AA66" s="58"/>
    </row>
    <row r="67" spans="1:27" x14ac:dyDescent="0.25">
      <c r="A67" s="166">
        <v>2</v>
      </c>
      <c r="B67" s="168" t="s">
        <v>953</v>
      </c>
      <c r="C67" s="138" t="s">
        <v>952</v>
      </c>
      <c r="D67" s="67" t="s">
        <v>951</v>
      </c>
      <c r="E67" s="67"/>
      <c r="F67" s="67"/>
      <c r="G67" s="67"/>
      <c r="H67" s="63"/>
      <c r="I67" s="63"/>
      <c r="J67" s="58"/>
      <c r="L67" s="62"/>
      <c r="M67" s="61"/>
      <c r="N67" s="67"/>
      <c r="O67" s="67"/>
      <c r="P67" s="67"/>
      <c r="Q67" s="67"/>
      <c r="R67" s="61"/>
      <c r="S67" s="67"/>
      <c r="T67" s="67"/>
      <c r="U67" s="67"/>
      <c r="V67" s="67"/>
      <c r="W67" s="61"/>
      <c r="X67" s="60"/>
      <c r="Y67" s="67"/>
      <c r="Z67" s="59"/>
      <c r="AA67" s="58"/>
    </row>
    <row r="68" spans="1:27" x14ac:dyDescent="0.25">
      <c r="A68" s="166"/>
      <c r="B68" s="168"/>
      <c r="C68" s="138"/>
      <c r="D68" s="67"/>
      <c r="E68" s="67"/>
      <c r="F68" s="67"/>
      <c r="G68" s="67"/>
      <c r="H68" s="63"/>
      <c r="I68" s="63"/>
      <c r="J68" s="58"/>
      <c r="L68" s="62"/>
      <c r="M68" s="61"/>
      <c r="N68" s="67"/>
      <c r="O68" s="67"/>
      <c r="P68" s="67"/>
      <c r="Q68" s="67"/>
      <c r="R68" s="61"/>
      <c r="S68" s="67"/>
      <c r="T68" s="67"/>
      <c r="U68" s="67"/>
      <c r="V68" s="67"/>
      <c r="W68" s="61"/>
      <c r="X68" s="60"/>
      <c r="Y68" s="67"/>
      <c r="Z68" s="59"/>
      <c r="AA68" s="58"/>
    </row>
    <row r="69" spans="1:27" x14ac:dyDescent="0.25">
      <c r="A69" s="166"/>
      <c r="B69" s="168"/>
      <c r="C69" s="138"/>
      <c r="D69" s="67"/>
      <c r="E69" s="67"/>
      <c r="F69" s="67"/>
      <c r="G69" s="67"/>
      <c r="H69" s="63"/>
      <c r="I69" s="63"/>
      <c r="J69" s="58"/>
      <c r="L69" s="62"/>
      <c r="M69" s="61"/>
      <c r="N69" s="67"/>
      <c r="O69" s="67"/>
      <c r="P69" s="67"/>
      <c r="Q69" s="67"/>
      <c r="R69" s="61"/>
      <c r="S69" s="67"/>
      <c r="T69" s="67"/>
      <c r="U69" s="67"/>
      <c r="V69" s="67"/>
      <c r="W69" s="61"/>
      <c r="X69" s="60"/>
      <c r="Y69" s="67"/>
      <c r="Z69" s="59"/>
      <c r="AA69" s="58"/>
    </row>
    <row r="70" spans="1:27" x14ac:dyDescent="0.25">
      <c r="A70" s="166"/>
      <c r="B70" s="168"/>
      <c r="C70" s="138"/>
      <c r="D70" s="67"/>
      <c r="E70" s="67"/>
      <c r="F70" s="67"/>
      <c r="G70" s="67"/>
      <c r="H70" s="63"/>
      <c r="I70" s="63"/>
      <c r="J70" s="58"/>
      <c r="L70" s="62"/>
      <c r="M70" s="61"/>
      <c r="N70" s="67"/>
      <c r="O70" s="67"/>
      <c r="P70" s="67"/>
      <c r="Q70" s="67"/>
      <c r="R70" s="61"/>
      <c r="S70" s="67"/>
      <c r="T70" s="67"/>
      <c r="U70" s="67"/>
      <c r="V70" s="67"/>
      <c r="W70" s="61"/>
      <c r="X70" s="60"/>
      <c r="Y70" s="67"/>
      <c r="Z70" s="59"/>
      <c r="AA70" s="58"/>
    </row>
    <row r="71" spans="1:27" x14ac:dyDescent="0.25">
      <c r="A71" s="166"/>
      <c r="B71" s="168"/>
      <c r="C71" s="138"/>
      <c r="D71" s="67" t="s">
        <v>950</v>
      </c>
      <c r="E71" s="67"/>
      <c r="F71" s="67"/>
      <c r="G71" s="67"/>
      <c r="H71" s="63"/>
      <c r="I71" s="63"/>
      <c r="J71" s="58"/>
      <c r="L71" s="62"/>
      <c r="M71" s="61"/>
      <c r="N71" s="67"/>
      <c r="O71" s="67"/>
      <c r="P71" s="67"/>
      <c r="Q71" s="67"/>
      <c r="R71" s="61"/>
      <c r="S71" s="67"/>
      <c r="T71" s="67"/>
      <c r="U71" s="67"/>
      <c r="V71" s="67"/>
      <c r="W71" s="61"/>
      <c r="X71" s="60"/>
      <c r="Y71" s="67"/>
      <c r="Z71" s="59"/>
      <c r="AA71" s="58"/>
    </row>
    <row r="72" spans="1:27" x14ac:dyDescent="0.25">
      <c r="A72" s="166"/>
      <c r="B72" s="168"/>
      <c r="C72" s="138"/>
      <c r="D72" s="67"/>
      <c r="E72" s="67"/>
      <c r="F72" s="67"/>
      <c r="G72" s="67"/>
      <c r="H72" s="63"/>
      <c r="I72" s="63"/>
      <c r="J72" s="58"/>
      <c r="L72" s="62"/>
      <c r="M72" s="61"/>
      <c r="N72" s="67"/>
      <c r="O72" s="67"/>
      <c r="P72" s="67"/>
      <c r="Q72" s="67"/>
      <c r="R72" s="61"/>
      <c r="S72" s="67"/>
      <c r="T72" s="67"/>
      <c r="U72" s="67"/>
      <c r="V72" s="67"/>
      <c r="W72" s="61"/>
      <c r="X72" s="60"/>
      <c r="Y72" s="67"/>
      <c r="Z72" s="59"/>
      <c r="AA72" s="58"/>
    </row>
    <row r="73" spans="1:27" x14ac:dyDescent="0.25">
      <c r="A73" s="166"/>
      <c r="B73" s="168"/>
      <c r="C73" s="138"/>
      <c r="D73" s="67"/>
      <c r="E73" s="67"/>
      <c r="F73" s="67"/>
      <c r="G73" s="67"/>
      <c r="H73" s="63"/>
      <c r="I73" s="63"/>
      <c r="J73" s="58"/>
      <c r="L73" s="62"/>
      <c r="M73" s="61"/>
      <c r="N73" s="67"/>
      <c r="O73" s="67"/>
      <c r="P73" s="67"/>
      <c r="Q73" s="67"/>
      <c r="R73" s="61"/>
      <c r="S73" s="67"/>
      <c r="T73" s="67"/>
      <c r="U73" s="67"/>
      <c r="V73" s="67"/>
      <c r="W73" s="61"/>
      <c r="X73" s="60"/>
      <c r="Y73" s="67"/>
      <c r="Z73" s="59"/>
      <c r="AA73" s="58"/>
    </row>
    <row r="74" spans="1:27" x14ac:dyDescent="0.25">
      <c r="A74" s="166"/>
      <c r="B74" s="168"/>
      <c r="C74" s="138"/>
      <c r="D74" s="67" t="s">
        <v>949</v>
      </c>
      <c r="E74" s="67"/>
      <c r="F74" s="67"/>
      <c r="G74" s="67"/>
      <c r="H74" s="63"/>
      <c r="I74" s="63"/>
      <c r="J74" s="58"/>
      <c r="L74" s="62"/>
      <c r="M74" s="61"/>
      <c r="N74" s="67"/>
      <c r="O74" s="67"/>
      <c r="P74" s="67"/>
      <c r="Q74" s="67"/>
      <c r="R74" s="61"/>
      <c r="S74" s="67"/>
      <c r="T74" s="67"/>
      <c r="U74" s="67"/>
      <c r="V74" s="67"/>
      <c r="W74" s="61"/>
      <c r="X74" s="60"/>
      <c r="Y74" s="67"/>
      <c r="Z74" s="59"/>
      <c r="AA74" s="58"/>
    </row>
    <row r="75" spans="1:27" x14ac:dyDescent="0.25">
      <c r="A75" s="166"/>
      <c r="B75" s="168"/>
      <c r="C75" s="138"/>
      <c r="D75" s="67"/>
      <c r="E75" s="67"/>
      <c r="F75" s="67"/>
      <c r="G75" s="67"/>
      <c r="H75" s="63"/>
      <c r="I75" s="63"/>
      <c r="J75" s="58"/>
      <c r="L75" s="62"/>
      <c r="M75" s="61"/>
      <c r="N75" s="67"/>
      <c r="O75" s="67"/>
      <c r="P75" s="67"/>
      <c r="Q75" s="67"/>
      <c r="R75" s="61"/>
      <c r="S75" s="67"/>
      <c r="T75" s="67"/>
      <c r="U75" s="67"/>
      <c r="V75" s="67"/>
      <c r="W75" s="61"/>
      <c r="X75" s="60"/>
      <c r="Y75" s="67"/>
      <c r="Z75" s="59"/>
      <c r="AA75" s="58"/>
    </row>
    <row r="76" spans="1:27" x14ac:dyDescent="0.25">
      <c r="A76" s="166"/>
      <c r="B76" s="168"/>
      <c r="C76" s="138"/>
      <c r="D76" s="67"/>
      <c r="E76" s="67"/>
      <c r="F76" s="67"/>
      <c r="G76" s="67"/>
      <c r="H76" s="63"/>
      <c r="I76" s="63"/>
      <c r="J76" s="58"/>
      <c r="L76" s="62"/>
      <c r="M76" s="61"/>
      <c r="N76" s="67"/>
      <c r="O76" s="67"/>
      <c r="P76" s="67"/>
      <c r="Q76" s="67"/>
      <c r="R76" s="61"/>
      <c r="S76" s="67"/>
      <c r="T76" s="67"/>
      <c r="U76" s="67"/>
      <c r="V76" s="67"/>
      <c r="W76" s="61"/>
      <c r="X76" s="60"/>
      <c r="Y76" s="67"/>
      <c r="Z76" s="59"/>
      <c r="AA76" s="58"/>
    </row>
    <row r="77" spans="1:27" x14ac:dyDescent="0.25">
      <c r="A77" s="166"/>
      <c r="B77" s="168"/>
      <c r="C77" s="138"/>
      <c r="D77" s="67" t="s">
        <v>948</v>
      </c>
      <c r="E77" s="67"/>
      <c r="F77" s="67"/>
      <c r="G77" s="67"/>
      <c r="H77" s="63"/>
      <c r="I77" s="63"/>
      <c r="J77" s="58"/>
      <c r="L77" s="62"/>
      <c r="M77" s="61"/>
      <c r="N77" s="67"/>
      <c r="O77" s="67"/>
      <c r="P77" s="67"/>
      <c r="Q77" s="67"/>
      <c r="R77" s="61"/>
      <c r="S77" s="67"/>
      <c r="T77" s="67"/>
      <c r="U77" s="67"/>
      <c r="V77" s="67"/>
      <c r="W77" s="61"/>
      <c r="X77" s="60"/>
      <c r="Y77" s="67"/>
      <c r="Z77" s="59"/>
      <c r="AA77" s="58"/>
    </row>
    <row r="78" spans="1:27" x14ac:dyDescent="0.25">
      <c r="A78" s="166"/>
      <c r="B78" s="168"/>
      <c r="C78" s="138"/>
      <c r="D78" s="67"/>
      <c r="E78" s="67"/>
      <c r="F78" s="67"/>
      <c r="G78" s="67"/>
      <c r="H78" s="63"/>
      <c r="I78" s="63"/>
      <c r="J78" s="58"/>
      <c r="L78" s="62"/>
      <c r="M78" s="61"/>
      <c r="N78" s="67"/>
      <c r="O78" s="67"/>
      <c r="P78" s="67"/>
      <c r="Q78" s="67"/>
      <c r="R78" s="61"/>
      <c r="S78" s="67"/>
      <c r="T78" s="67"/>
      <c r="U78" s="67"/>
      <c r="V78" s="67"/>
      <c r="W78" s="61"/>
      <c r="X78" s="60"/>
      <c r="Y78" s="67"/>
      <c r="Z78" s="59"/>
      <c r="AA78" s="58"/>
    </row>
    <row r="79" spans="1:27" x14ac:dyDescent="0.25">
      <c r="A79" s="166"/>
      <c r="B79" s="168"/>
      <c r="C79" s="138"/>
      <c r="D79" s="67"/>
      <c r="E79" s="67"/>
      <c r="F79" s="67"/>
      <c r="G79" s="67"/>
      <c r="H79" s="63"/>
      <c r="I79" s="63"/>
      <c r="J79" s="58"/>
      <c r="L79" s="62"/>
      <c r="M79" s="61"/>
      <c r="N79" s="67"/>
      <c r="O79" s="67"/>
      <c r="P79" s="67"/>
      <c r="Q79" s="67"/>
      <c r="R79" s="61"/>
      <c r="S79" s="67"/>
      <c r="T79" s="67"/>
      <c r="U79" s="67"/>
      <c r="V79" s="67"/>
      <c r="W79" s="61"/>
      <c r="X79" s="60"/>
      <c r="Y79" s="67"/>
      <c r="Z79" s="59"/>
      <c r="AA79" s="58"/>
    </row>
    <row r="80" spans="1:27" x14ac:dyDescent="0.25">
      <c r="A80" s="166"/>
      <c r="B80" s="168"/>
      <c r="C80" s="138"/>
      <c r="D80" s="67"/>
      <c r="E80" s="67"/>
      <c r="F80" s="67"/>
      <c r="G80" s="67"/>
      <c r="H80" s="63"/>
      <c r="I80" s="63"/>
      <c r="J80" s="58"/>
      <c r="L80" s="62"/>
      <c r="M80" s="61"/>
      <c r="N80" s="67"/>
      <c r="O80" s="67"/>
      <c r="P80" s="67"/>
      <c r="Q80" s="67"/>
      <c r="R80" s="61"/>
      <c r="S80" s="67"/>
      <c r="T80" s="67"/>
      <c r="U80" s="67"/>
      <c r="V80" s="67"/>
      <c r="W80" s="61"/>
      <c r="X80" s="60"/>
      <c r="Y80" s="67"/>
      <c r="Z80" s="59"/>
      <c r="AA80" s="58"/>
    </row>
    <row r="81" spans="1:27" x14ac:dyDescent="0.25">
      <c r="A81" s="166"/>
      <c r="B81" s="168"/>
      <c r="C81" s="138"/>
      <c r="D81" s="67"/>
      <c r="E81" s="67"/>
      <c r="F81" s="67"/>
      <c r="G81" s="67"/>
      <c r="H81" s="63"/>
      <c r="I81" s="63"/>
      <c r="J81" s="58"/>
      <c r="L81" s="62"/>
      <c r="M81" s="61"/>
      <c r="N81" s="67"/>
      <c r="O81" s="67"/>
      <c r="P81" s="67"/>
      <c r="Q81" s="67"/>
      <c r="R81" s="61"/>
      <c r="S81" s="67"/>
      <c r="T81" s="67"/>
      <c r="U81" s="67"/>
      <c r="V81" s="67"/>
      <c r="W81" s="61"/>
      <c r="X81" s="60"/>
      <c r="Y81" s="67"/>
      <c r="Z81" s="59"/>
      <c r="AA81" s="58"/>
    </row>
    <row r="82" spans="1:27" ht="30" x14ac:dyDescent="0.25">
      <c r="A82" s="166"/>
      <c r="B82" s="168"/>
      <c r="C82" s="138" t="s">
        <v>156</v>
      </c>
      <c r="D82" s="67" t="s">
        <v>947</v>
      </c>
      <c r="E82" s="67"/>
      <c r="F82" s="67"/>
      <c r="G82" s="67"/>
      <c r="H82" s="63"/>
      <c r="I82" s="63"/>
      <c r="J82" s="58"/>
      <c r="L82" s="62"/>
      <c r="M82" s="61"/>
      <c r="N82" s="67"/>
      <c r="O82" s="67"/>
      <c r="P82" s="67"/>
      <c r="Q82" s="67"/>
      <c r="R82" s="61"/>
      <c r="S82" s="67"/>
      <c r="T82" s="67"/>
      <c r="U82" s="67"/>
      <c r="V82" s="67"/>
      <c r="W82" s="61"/>
      <c r="X82" s="60"/>
      <c r="Y82" s="67"/>
      <c r="Z82" s="59"/>
      <c r="AA82" s="58"/>
    </row>
    <row r="83" spans="1:27" x14ac:dyDescent="0.25">
      <c r="A83" s="166"/>
      <c r="B83" s="168"/>
      <c r="C83" s="138"/>
      <c r="D83" s="67"/>
      <c r="E83" s="67"/>
      <c r="F83" s="67"/>
      <c r="G83" s="67"/>
      <c r="H83" s="63"/>
      <c r="I83" s="63"/>
      <c r="J83" s="58"/>
      <c r="L83" s="62"/>
      <c r="M83" s="61"/>
      <c r="N83" s="67"/>
      <c r="O83" s="67"/>
      <c r="P83" s="67"/>
      <c r="Q83" s="67"/>
      <c r="R83" s="61"/>
      <c r="S83" s="67"/>
      <c r="T83" s="67"/>
      <c r="U83" s="67"/>
      <c r="V83" s="67"/>
      <c r="W83" s="61"/>
      <c r="X83" s="60"/>
      <c r="Y83" s="67"/>
      <c r="Z83" s="59"/>
      <c r="AA83" s="58"/>
    </row>
    <row r="84" spans="1:27" x14ac:dyDescent="0.25">
      <c r="A84" s="166"/>
      <c r="B84" s="168"/>
      <c r="C84" s="138"/>
      <c r="D84" s="67"/>
      <c r="E84" s="67"/>
      <c r="F84" s="67"/>
      <c r="G84" s="67"/>
      <c r="H84" s="63"/>
      <c r="I84" s="63"/>
      <c r="J84" s="58"/>
      <c r="L84" s="62"/>
      <c r="M84" s="61"/>
      <c r="N84" s="67"/>
      <c r="O84" s="67"/>
      <c r="P84" s="67"/>
      <c r="Q84" s="67"/>
      <c r="R84" s="61"/>
      <c r="S84" s="67"/>
      <c r="T84" s="67"/>
      <c r="U84" s="67"/>
      <c r="V84" s="67"/>
      <c r="W84" s="61"/>
      <c r="X84" s="60"/>
      <c r="Y84" s="67"/>
      <c r="Z84" s="59"/>
      <c r="AA84" s="58"/>
    </row>
    <row r="85" spans="1:27" x14ac:dyDescent="0.25">
      <c r="A85" s="166"/>
      <c r="B85" s="168"/>
      <c r="C85" s="138"/>
      <c r="D85" s="67"/>
      <c r="E85" s="67"/>
      <c r="F85" s="67"/>
      <c r="G85" s="67"/>
      <c r="H85" s="63"/>
      <c r="I85" s="63"/>
      <c r="J85" s="58"/>
      <c r="L85" s="62"/>
      <c r="M85" s="61"/>
      <c r="N85" s="67"/>
      <c r="O85" s="67"/>
      <c r="P85" s="67"/>
      <c r="Q85" s="67"/>
      <c r="R85" s="61"/>
      <c r="S85" s="67"/>
      <c r="T85" s="67"/>
      <c r="U85" s="67"/>
      <c r="V85" s="67"/>
      <c r="W85" s="61"/>
      <c r="X85" s="60"/>
      <c r="Y85" s="67"/>
      <c r="Z85" s="59"/>
      <c r="AA85" s="58"/>
    </row>
    <row r="86" spans="1:27" x14ac:dyDescent="0.25">
      <c r="A86" s="166"/>
      <c r="B86" s="168"/>
      <c r="C86" s="138"/>
      <c r="D86" s="67"/>
      <c r="E86" s="67"/>
      <c r="F86" s="67"/>
      <c r="G86" s="67"/>
      <c r="H86" s="63"/>
      <c r="I86" s="63"/>
      <c r="J86" s="58"/>
      <c r="L86" s="62"/>
      <c r="M86" s="61"/>
      <c r="N86" s="67"/>
      <c r="O86" s="67"/>
      <c r="P86" s="67"/>
      <c r="Q86" s="67"/>
      <c r="R86" s="61"/>
      <c r="S86" s="67"/>
      <c r="T86" s="67"/>
      <c r="U86" s="67"/>
      <c r="V86" s="67"/>
      <c r="W86" s="61"/>
      <c r="X86" s="60"/>
      <c r="Y86" s="67"/>
      <c r="Z86" s="59"/>
      <c r="AA86" s="58"/>
    </row>
    <row r="87" spans="1:27" ht="30" x14ac:dyDescent="0.25">
      <c r="A87" s="166"/>
      <c r="B87" s="168"/>
      <c r="C87" s="138"/>
      <c r="D87" s="67" t="s">
        <v>946</v>
      </c>
      <c r="E87" s="67"/>
      <c r="F87" s="67"/>
      <c r="G87" s="67"/>
      <c r="H87" s="63"/>
      <c r="I87" s="63"/>
      <c r="J87" s="58"/>
      <c r="L87" s="62"/>
      <c r="M87" s="61"/>
      <c r="N87" s="67"/>
      <c r="O87" s="67"/>
      <c r="P87" s="67"/>
      <c r="Q87" s="67"/>
      <c r="R87" s="61"/>
      <c r="S87" s="67"/>
      <c r="T87" s="67"/>
      <c r="U87" s="67"/>
      <c r="V87" s="67"/>
      <c r="W87" s="61"/>
      <c r="X87" s="60"/>
      <c r="Y87" s="67"/>
      <c r="Z87" s="59"/>
      <c r="AA87" s="58"/>
    </row>
    <row r="88" spans="1:27" x14ac:dyDescent="0.25">
      <c r="A88" s="166"/>
      <c r="B88" s="168"/>
      <c r="C88" s="138"/>
      <c r="D88" s="67"/>
      <c r="E88" s="67"/>
      <c r="F88" s="67"/>
      <c r="G88" s="67"/>
      <c r="H88" s="63"/>
      <c r="I88" s="63"/>
      <c r="J88" s="58"/>
      <c r="L88" s="62"/>
      <c r="M88" s="61"/>
      <c r="N88" s="67"/>
      <c r="O88" s="67"/>
      <c r="P88" s="67"/>
      <c r="Q88" s="67"/>
      <c r="R88" s="61"/>
      <c r="S88" s="67"/>
      <c r="T88" s="67"/>
      <c r="U88" s="67"/>
      <c r="V88" s="67"/>
      <c r="W88" s="61"/>
      <c r="X88" s="60"/>
      <c r="Y88" s="67"/>
      <c r="Z88" s="59"/>
      <c r="AA88" s="58"/>
    </row>
    <row r="89" spans="1:27" x14ac:dyDescent="0.25">
      <c r="A89" s="166"/>
      <c r="B89" s="168"/>
      <c r="C89" s="138"/>
      <c r="D89" s="67"/>
      <c r="E89" s="67"/>
      <c r="F89" s="67"/>
      <c r="G89" s="67"/>
      <c r="H89" s="63"/>
      <c r="I89" s="63"/>
      <c r="J89" s="58"/>
      <c r="L89" s="62"/>
      <c r="M89" s="61"/>
      <c r="N89" s="67"/>
      <c r="O89" s="67"/>
      <c r="P89" s="67"/>
      <c r="Q89" s="67"/>
      <c r="R89" s="61"/>
      <c r="S89" s="67"/>
      <c r="T89" s="67"/>
      <c r="U89" s="67"/>
      <c r="V89" s="67"/>
      <c r="W89" s="61"/>
      <c r="X89" s="60"/>
      <c r="Y89" s="67"/>
      <c r="Z89" s="59"/>
      <c r="AA89" s="58"/>
    </row>
    <row r="90" spans="1:27" x14ac:dyDescent="0.25">
      <c r="A90" s="166"/>
      <c r="B90" s="168"/>
      <c r="C90" s="138"/>
      <c r="D90" s="67"/>
      <c r="E90" s="67"/>
      <c r="F90" s="67"/>
      <c r="G90" s="67"/>
      <c r="H90" s="63"/>
      <c r="I90" s="63"/>
      <c r="J90" s="58"/>
      <c r="L90" s="62"/>
      <c r="M90" s="61"/>
      <c r="N90" s="67"/>
      <c r="O90" s="67"/>
      <c r="P90" s="67"/>
      <c r="Q90" s="67"/>
      <c r="R90" s="61"/>
      <c r="S90" s="67"/>
      <c r="T90" s="67"/>
      <c r="U90" s="67"/>
      <c r="V90" s="67"/>
      <c r="W90" s="61"/>
      <c r="X90" s="60"/>
      <c r="Y90" s="67"/>
      <c r="Z90" s="59"/>
      <c r="AA90" s="58"/>
    </row>
    <row r="91" spans="1:27" x14ac:dyDescent="0.25">
      <c r="A91" s="166"/>
      <c r="B91" s="168"/>
      <c r="C91" s="138"/>
      <c r="D91" s="67"/>
      <c r="E91" s="67"/>
      <c r="F91" s="67"/>
      <c r="G91" s="67"/>
      <c r="H91" s="63"/>
      <c r="I91" s="63"/>
      <c r="J91" s="58"/>
      <c r="L91" s="62"/>
      <c r="M91" s="61"/>
      <c r="N91" s="67"/>
      <c r="O91" s="67"/>
      <c r="P91" s="67"/>
      <c r="Q91" s="67"/>
      <c r="R91" s="61"/>
      <c r="S91" s="67"/>
      <c r="T91" s="67"/>
      <c r="U91" s="67"/>
      <c r="V91" s="67"/>
      <c r="W91" s="61"/>
      <c r="X91" s="60"/>
      <c r="Y91" s="67"/>
      <c r="Z91" s="59"/>
      <c r="AA91" s="58"/>
    </row>
    <row r="92" spans="1:27" ht="30" x14ac:dyDescent="0.25">
      <c r="A92" s="166"/>
      <c r="B92" s="168"/>
      <c r="C92" s="138"/>
      <c r="D92" s="67" t="s">
        <v>945</v>
      </c>
      <c r="E92" s="67"/>
      <c r="F92" s="67"/>
      <c r="G92" s="67"/>
      <c r="H92" s="63"/>
      <c r="I92" s="63"/>
      <c r="J92" s="58"/>
      <c r="L92" s="62"/>
      <c r="M92" s="61"/>
      <c r="N92" s="67"/>
      <c r="O92" s="67"/>
      <c r="P92" s="67"/>
      <c r="Q92" s="67"/>
      <c r="R92" s="61"/>
      <c r="S92" s="67"/>
      <c r="T92" s="67"/>
      <c r="U92" s="67"/>
      <c r="V92" s="67"/>
      <c r="W92" s="61"/>
      <c r="X92" s="60"/>
      <c r="Y92" s="67"/>
      <c r="Z92" s="59"/>
      <c r="AA92" s="58"/>
    </row>
    <row r="93" spans="1:27" x14ac:dyDescent="0.25">
      <c r="A93" s="166"/>
      <c r="B93" s="168"/>
      <c r="C93" s="138"/>
      <c r="D93" s="67"/>
      <c r="E93" s="67"/>
      <c r="F93" s="67"/>
      <c r="G93" s="67"/>
      <c r="H93" s="63"/>
      <c r="I93" s="63"/>
      <c r="J93" s="58"/>
      <c r="L93" s="62"/>
      <c r="M93" s="61"/>
      <c r="N93" s="67"/>
      <c r="O93" s="67"/>
      <c r="P93" s="67"/>
      <c r="Q93" s="67"/>
      <c r="R93" s="61"/>
      <c r="S93" s="67"/>
      <c r="T93" s="67"/>
      <c r="U93" s="67"/>
      <c r="V93" s="67"/>
      <c r="W93" s="61"/>
      <c r="X93" s="60"/>
      <c r="Y93" s="67"/>
      <c r="Z93" s="59"/>
      <c r="AA93" s="58"/>
    </row>
    <row r="94" spans="1:27" x14ac:dyDescent="0.25">
      <c r="A94" s="166"/>
      <c r="B94" s="168"/>
      <c r="C94" s="138"/>
      <c r="D94" s="67"/>
      <c r="E94" s="67"/>
      <c r="F94" s="67"/>
      <c r="G94" s="67"/>
      <c r="H94" s="63"/>
      <c r="I94" s="63"/>
      <c r="J94" s="58"/>
      <c r="L94" s="62"/>
      <c r="M94" s="61"/>
      <c r="N94" s="67"/>
      <c r="O94" s="67"/>
      <c r="P94" s="67"/>
      <c r="Q94" s="67"/>
      <c r="R94" s="61"/>
      <c r="S94" s="67"/>
      <c r="T94" s="67"/>
      <c r="U94" s="67"/>
      <c r="V94" s="67"/>
      <c r="W94" s="61"/>
      <c r="X94" s="60"/>
      <c r="Y94" s="67"/>
      <c r="Z94" s="59"/>
      <c r="AA94" s="58"/>
    </row>
    <row r="95" spans="1:27" x14ac:dyDescent="0.25">
      <c r="A95" s="166"/>
      <c r="B95" s="168"/>
      <c r="C95" s="138"/>
      <c r="D95" s="67"/>
      <c r="E95" s="67"/>
      <c r="F95" s="67"/>
      <c r="G95" s="67"/>
      <c r="H95" s="63"/>
      <c r="I95" s="63"/>
      <c r="J95" s="58"/>
      <c r="L95" s="62"/>
      <c r="M95" s="61"/>
      <c r="N95" s="67"/>
      <c r="O95" s="67"/>
      <c r="P95" s="67"/>
      <c r="Q95" s="67"/>
      <c r="R95" s="61"/>
      <c r="S95" s="67"/>
      <c r="T95" s="67"/>
      <c r="U95" s="67"/>
      <c r="V95" s="67"/>
      <c r="W95" s="61"/>
      <c r="X95" s="60"/>
      <c r="Y95" s="67"/>
      <c r="Z95" s="59"/>
      <c r="AA95" s="58"/>
    </row>
    <row r="96" spans="1:27" x14ac:dyDescent="0.25">
      <c r="A96" s="166"/>
      <c r="B96" s="168"/>
      <c r="C96" s="138"/>
      <c r="D96" s="67"/>
      <c r="E96" s="67"/>
      <c r="F96" s="67"/>
      <c r="G96" s="67"/>
      <c r="H96" s="63"/>
      <c r="I96" s="63"/>
      <c r="J96" s="58"/>
      <c r="L96" s="62"/>
      <c r="M96" s="61"/>
      <c r="N96" s="67"/>
      <c r="O96" s="67"/>
      <c r="P96" s="67"/>
      <c r="Q96" s="67"/>
      <c r="R96" s="61"/>
      <c r="S96" s="67"/>
      <c r="T96" s="67"/>
      <c r="U96" s="67"/>
      <c r="V96" s="67"/>
      <c r="W96" s="61"/>
      <c r="X96" s="60"/>
      <c r="Y96" s="67"/>
      <c r="Z96" s="59"/>
      <c r="AA96" s="58"/>
    </row>
    <row r="97" spans="1:27" x14ac:dyDescent="0.25">
      <c r="A97" s="166"/>
      <c r="B97" s="168"/>
      <c r="C97" s="138" t="s">
        <v>944</v>
      </c>
      <c r="D97" s="67"/>
      <c r="E97" s="67"/>
      <c r="F97" s="67"/>
      <c r="G97" s="67"/>
      <c r="H97" s="63"/>
      <c r="I97" s="63"/>
      <c r="J97" s="58"/>
      <c r="L97" s="62"/>
      <c r="M97" s="61"/>
      <c r="N97" s="67"/>
      <c r="O97" s="67"/>
      <c r="P97" s="67"/>
      <c r="Q97" s="67"/>
      <c r="R97" s="61"/>
      <c r="S97" s="67"/>
      <c r="T97" s="67"/>
      <c r="U97" s="67"/>
      <c r="V97" s="67"/>
      <c r="W97" s="61"/>
      <c r="X97" s="60"/>
      <c r="Y97" s="67"/>
      <c r="Z97" s="59"/>
      <c r="AA97" s="58"/>
    </row>
    <row r="98" spans="1:27" x14ac:dyDescent="0.25">
      <c r="A98" s="166"/>
      <c r="B98" s="168"/>
      <c r="C98" s="138"/>
      <c r="D98" s="67"/>
      <c r="E98" s="67"/>
      <c r="F98" s="67"/>
      <c r="G98" s="67"/>
      <c r="H98" s="63"/>
      <c r="I98" s="63"/>
      <c r="J98" s="58"/>
      <c r="L98" s="62"/>
      <c r="M98" s="61"/>
      <c r="N98" s="67"/>
      <c r="O98" s="67"/>
      <c r="P98" s="67"/>
      <c r="Q98" s="67"/>
      <c r="R98" s="61"/>
      <c r="S98" s="67"/>
      <c r="T98" s="67"/>
      <c r="U98" s="67"/>
      <c r="V98" s="67"/>
      <c r="W98" s="61"/>
      <c r="X98" s="60"/>
      <c r="Y98" s="67"/>
      <c r="Z98" s="59"/>
      <c r="AA98" s="58"/>
    </row>
    <row r="99" spans="1:27" x14ac:dyDescent="0.25">
      <c r="A99" s="166"/>
      <c r="B99" s="168"/>
      <c r="C99" s="138"/>
      <c r="D99" s="67"/>
      <c r="E99" s="67"/>
      <c r="F99" s="67"/>
      <c r="G99" s="67"/>
      <c r="H99" s="63"/>
      <c r="I99" s="63"/>
      <c r="J99" s="58"/>
      <c r="L99" s="62"/>
      <c r="M99" s="61"/>
      <c r="N99" s="67"/>
      <c r="O99" s="67"/>
      <c r="P99" s="67"/>
      <c r="Q99" s="67"/>
      <c r="R99" s="61"/>
      <c r="S99" s="67"/>
      <c r="T99" s="67"/>
      <c r="U99" s="67"/>
      <c r="V99" s="67"/>
      <c r="W99" s="61"/>
      <c r="X99" s="60"/>
      <c r="Y99" s="67"/>
      <c r="Z99" s="59"/>
      <c r="AA99" s="58"/>
    </row>
    <row r="100" spans="1:27" x14ac:dyDescent="0.25">
      <c r="A100" s="166"/>
      <c r="B100" s="168"/>
      <c r="C100" s="138"/>
      <c r="D100" s="67"/>
      <c r="E100" s="67"/>
      <c r="F100" s="67"/>
      <c r="G100" s="67"/>
      <c r="H100" s="63"/>
      <c r="I100" s="63"/>
      <c r="J100" s="58"/>
      <c r="L100" s="62"/>
      <c r="M100" s="61"/>
      <c r="N100" s="67"/>
      <c r="O100" s="67"/>
      <c r="P100" s="67"/>
      <c r="Q100" s="67"/>
      <c r="R100" s="61"/>
      <c r="S100" s="67"/>
      <c r="T100" s="67"/>
      <c r="U100" s="67"/>
      <c r="V100" s="67"/>
      <c r="W100" s="61"/>
      <c r="X100" s="60"/>
      <c r="Y100" s="67"/>
      <c r="Z100" s="59"/>
      <c r="AA100" s="58"/>
    </row>
    <row r="101" spans="1:27" x14ac:dyDescent="0.25">
      <c r="A101" s="166"/>
      <c r="B101" s="168"/>
      <c r="C101" s="138"/>
      <c r="D101" s="67"/>
      <c r="E101" s="67"/>
      <c r="F101" s="67"/>
      <c r="G101" s="67"/>
      <c r="H101" s="63"/>
      <c r="I101" s="63"/>
      <c r="J101" s="58"/>
      <c r="L101" s="62"/>
      <c r="M101" s="61"/>
      <c r="N101" s="67"/>
      <c r="O101" s="67"/>
      <c r="P101" s="67"/>
      <c r="Q101" s="67"/>
      <c r="R101" s="61"/>
      <c r="S101" s="67"/>
      <c r="T101" s="67"/>
      <c r="U101" s="67"/>
      <c r="V101" s="67"/>
      <c r="W101" s="61"/>
      <c r="X101" s="60"/>
      <c r="Y101" s="67"/>
      <c r="Z101" s="59"/>
      <c r="AA101" s="58"/>
    </row>
    <row r="102" spans="1:27" x14ac:dyDescent="0.25">
      <c r="A102" s="166"/>
      <c r="B102" s="168"/>
      <c r="C102" s="138"/>
      <c r="D102" s="67"/>
      <c r="E102" s="67"/>
      <c r="F102" s="67"/>
      <c r="G102" s="67"/>
      <c r="H102" s="63"/>
      <c r="I102" s="63"/>
      <c r="J102" s="58"/>
      <c r="L102" s="62"/>
      <c r="M102" s="61"/>
      <c r="N102" s="67"/>
      <c r="O102" s="67"/>
      <c r="P102" s="67"/>
      <c r="Q102" s="67"/>
      <c r="R102" s="61"/>
      <c r="S102" s="67"/>
      <c r="T102" s="67"/>
      <c r="U102" s="67"/>
      <c r="V102" s="67"/>
      <c r="W102" s="61"/>
      <c r="X102" s="60"/>
      <c r="Y102" s="67"/>
      <c r="Z102" s="59"/>
      <c r="AA102" s="58"/>
    </row>
    <row r="103" spans="1:27" x14ac:dyDescent="0.25">
      <c r="A103" s="166">
        <v>3</v>
      </c>
      <c r="B103" s="165" t="s">
        <v>943</v>
      </c>
      <c r="C103" s="141" t="s">
        <v>124</v>
      </c>
      <c r="D103" s="67" t="s">
        <v>942</v>
      </c>
      <c r="E103" s="67" t="s">
        <v>936</v>
      </c>
      <c r="F103" s="67"/>
      <c r="G103" s="67" t="s">
        <v>825</v>
      </c>
      <c r="H103" s="69">
        <f>I103*J103</f>
        <v>0</v>
      </c>
      <c r="I103" s="69">
        <f>X103*Z103+Y103</f>
        <v>8.5504607999999998</v>
      </c>
      <c r="J103" s="58"/>
      <c r="L103" s="62">
        <v>4</v>
      </c>
      <c r="M103" s="61" t="s">
        <v>922</v>
      </c>
      <c r="N103" s="67"/>
      <c r="O103" s="67"/>
      <c r="P103" s="67"/>
      <c r="Q103" s="67"/>
      <c r="R103" s="61"/>
      <c r="S103" s="67"/>
      <c r="T103" s="67"/>
      <c r="U103" s="67"/>
      <c r="V103" s="67"/>
      <c r="W103" s="61"/>
      <c r="X103" s="60">
        <f>(L103*M103+L104*M104+L105*M105)*6</f>
        <v>27.887999999999998</v>
      </c>
      <c r="Y103" s="67">
        <f>(P103*Q103*R103+V103*W103)*6</f>
        <v>0</v>
      </c>
      <c r="Z103" s="59">
        <v>0.30659999999999998</v>
      </c>
      <c r="AA103" s="58"/>
    </row>
    <row r="104" spans="1:27" ht="30" x14ac:dyDescent="0.25">
      <c r="A104" s="166"/>
      <c r="B104" s="165"/>
      <c r="C104" s="142"/>
      <c r="D104" s="67"/>
      <c r="E104" s="67" t="s">
        <v>924</v>
      </c>
      <c r="F104" s="67"/>
      <c r="G104" s="67"/>
      <c r="H104" s="63"/>
      <c r="I104" s="63"/>
      <c r="J104" s="58"/>
      <c r="L104" s="62">
        <v>8</v>
      </c>
      <c r="M104" s="61" t="s">
        <v>922</v>
      </c>
      <c r="N104" s="67"/>
      <c r="O104" s="67"/>
      <c r="P104" s="67"/>
      <c r="Q104" s="67"/>
      <c r="R104" s="61"/>
      <c r="S104" s="67"/>
      <c r="T104" s="67"/>
      <c r="U104" s="67"/>
      <c r="V104" s="67"/>
      <c r="W104" s="61"/>
      <c r="X104" s="60"/>
      <c r="Y104" s="67"/>
      <c r="Z104" s="59"/>
      <c r="AA104" s="58"/>
    </row>
    <row r="105" spans="1:27" x14ac:dyDescent="0.25">
      <c r="A105" s="166"/>
      <c r="B105" s="165"/>
      <c r="C105" s="142"/>
      <c r="D105" s="67"/>
      <c r="E105" s="67" t="s">
        <v>939</v>
      </c>
      <c r="F105" s="67"/>
      <c r="G105" s="67"/>
      <c r="H105" s="63"/>
      <c r="I105" s="63"/>
      <c r="J105" s="58"/>
      <c r="L105" s="62">
        <v>16</v>
      </c>
      <c r="M105" s="61" t="s">
        <v>922</v>
      </c>
      <c r="N105" s="67"/>
      <c r="O105" s="67"/>
      <c r="P105" s="67"/>
      <c r="Q105" s="67"/>
      <c r="R105" s="61"/>
      <c r="S105" s="67"/>
      <c r="T105" s="67"/>
      <c r="U105" s="67"/>
      <c r="V105" s="67"/>
      <c r="W105" s="61"/>
      <c r="X105" s="60"/>
      <c r="Y105" s="67"/>
      <c r="Z105" s="59"/>
      <c r="AA105" s="58"/>
    </row>
    <row r="106" spans="1:27" ht="30" x14ac:dyDescent="0.25">
      <c r="A106" s="166"/>
      <c r="B106" s="165"/>
      <c r="C106" s="142"/>
      <c r="D106" s="67" t="s">
        <v>941</v>
      </c>
      <c r="E106" s="67" t="s">
        <v>934</v>
      </c>
      <c r="F106" s="67"/>
      <c r="G106" s="67" t="s">
        <v>825</v>
      </c>
      <c r="H106" s="69">
        <f>I106*J106</f>
        <v>0</v>
      </c>
      <c r="I106" s="69">
        <f>X106*Z106+Y106</f>
        <v>14.657932799999999</v>
      </c>
      <c r="J106" s="58"/>
      <c r="L106" s="62">
        <v>8</v>
      </c>
      <c r="M106" s="61" t="s">
        <v>922</v>
      </c>
      <c r="N106" s="67"/>
      <c r="O106" s="67"/>
      <c r="P106" s="67"/>
      <c r="Q106" s="67"/>
      <c r="R106" s="61"/>
      <c r="S106" s="67"/>
      <c r="T106" s="67"/>
      <c r="U106" s="67"/>
      <c r="V106" s="67"/>
      <c r="W106" s="61"/>
      <c r="X106" s="60">
        <f>(L106*M106+L107*M107+L108*M108)*6</f>
        <v>47.808</v>
      </c>
      <c r="Y106" s="67">
        <f>(P106*Q106*R106+V106*W106)*6</f>
        <v>0</v>
      </c>
      <c r="Z106" s="59">
        <v>0.30659999999999998</v>
      </c>
      <c r="AA106" s="58"/>
    </row>
    <row r="107" spans="1:27" ht="30" x14ac:dyDescent="0.25">
      <c r="A107" s="166"/>
      <c r="B107" s="165"/>
      <c r="C107" s="142"/>
      <c r="D107" s="67"/>
      <c r="E107" s="67" t="s">
        <v>924</v>
      </c>
      <c r="F107" s="67"/>
      <c r="G107" s="67"/>
      <c r="H107" s="63"/>
      <c r="I107" s="63"/>
      <c r="J107" s="58"/>
      <c r="L107" s="62">
        <v>16</v>
      </c>
      <c r="M107" s="61" t="s">
        <v>922</v>
      </c>
      <c r="N107" s="67"/>
      <c r="O107" s="67"/>
      <c r="P107" s="67"/>
      <c r="Q107" s="67"/>
      <c r="R107" s="61"/>
      <c r="S107" s="67"/>
      <c r="T107" s="67"/>
      <c r="U107" s="67"/>
      <c r="V107" s="67"/>
      <c r="W107" s="61"/>
      <c r="X107" s="60"/>
      <c r="Y107" s="67"/>
      <c r="Z107" s="59"/>
      <c r="AA107" s="58"/>
    </row>
    <row r="108" spans="1:27" x14ac:dyDescent="0.25">
      <c r="A108" s="166"/>
      <c r="B108" s="165"/>
      <c r="C108" s="142"/>
      <c r="D108" s="67"/>
      <c r="E108" s="67" t="s">
        <v>939</v>
      </c>
      <c r="F108" s="67"/>
      <c r="G108" s="67"/>
      <c r="H108" s="63"/>
      <c r="I108" s="63"/>
      <c r="J108" s="58"/>
      <c r="L108" s="62">
        <v>24</v>
      </c>
      <c r="M108" s="61" t="s">
        <v>922</v>
      </c>
      <c r="N108" s="67"/>
      <c r="O108" s="67"/>
      <c r="P108" s="67"/>
      <c r="Q108" s="67"/>
      <c r="R108" s="61"/>
      <c r="S108" s="67"/>
      <c r="T108" s="67"/>
      <c r="U108" s="67"/>
      <c r="V108" s="67"/>
      <c r="W108" s="61"/>
      <c r="X108" s="60"/>
      <c r="Y108" s="67"/>
      <c r="Z108" s="59"/>
      <c r="AA108" s="58"/>
    </row>
    <row r="109" spans="1:27" ht="30" x14ac:dyDescent="0.25">
      <c r="A109" s="166"/>
      <c r="B109" s="165"/>
      <c r="C109" s="142"/>
      <c r="D109" s="67" t="s">
        <v>940</v>
      </c>
      <c r="E109" s="67" t="s">
        <v>932</v>
      </c>
      <c r="F109" s="67"/>
      <c r="G109" s="67" t="s">
        <v>825</v>
      </c>
      <c r="H109" s="69">
        <f>I109*J109</f>
        <v>0</v>
      </c>
      <c r="I109" s="69">
        <f>X109*Z109+Y109</f>
        <v>29.315865599999999</v>
      </c>
      <c r="J109" s="58"/>
      <c r="L109" s="62">
        <v>16</v>
      </c>
      <c r="M109" s="61" t="s">
        <v>922</v>
      </c>
      <c r="N109" s="67"/>
      <c r="O109" s="67"/>
      <c r="P109" s="67"/>
      <c r="Q109" s="67"/>
      <c r="R109" s="61"/>
      <c r="S109" s="67"/>
      <c r="T109" s="67"/>
      <c r="U109" s="67"/>
      <c r="V109" s="67"/>
      <c r="W109" s="61"/>
      <c r="X109" s="60">
        <f>(L109*M109+L110*M110+L111*M111)*6</f>
        <v>95.616</v>
      </c>
      <c r="Y109" s="67">
        <f>(P109*Q109*R109+V109*W109)*6</f>
        <v>0</v>
      </c>
      <c r="Z109" s="59">
        <v>0.30659999999999998</v>
      </c>
      <c r="AA109" s="58"/>
    </row>
    <row r="110" spans="1:27" ht="30" x14ac:dyDescent="0.25">
      <c r="A110" s="166"/>
      <c r="B110" s="165"/>
      <c r="C110" s="142"/>
      <c r="D110" s="67"/>
      <c r="E110" s="67" t="s">
        <v>924</v>
      </c>
      <c r="F110" s="67"/>
      <c r="G110" s="67"/>
      <c r="H110" s="63"/>
      <c r="I110" s="63"/>
      <c r="J110" s="58"/>
      <c r="L110" s="62">
        <v>32</v>
      </c>
      <c r="M110" s="61" t="s">
        <v>922</v>
      </c>
      <c r="N110" s="67"/>
      <c r="O110" s="67"/>
      <c r="P110" s="67"/>
      <c r="Q110" s="67"/>
      <c r="R110" s="61"/>
      <c r="S110" s="67"/>
      <c r="T110" s="67"/>
      <c r="U110" s="67"/>
      <c r="V110" s="67"/>
      <c r="W110" s="61"/>
      <c r="X110" s="60"/>
      <c r="Y110" s="67"/>
      <c r="Z110" s="59"/>
      <c r="AA110" s="58"/>
    </row>
    <row r="111" spans="1:27" x14ac:dyDescent="0.25">
      <c r="A111" s="166"/>
      <c r="B111" s="165"/>
      <c r="C111" s="143"/>
      <c r="D111" s="67"/>
      <c r="E111" s="67" t="s">
        <v>939</v>
      </c>
      <c r="F111" s="67"/>
      <c r="G111" s="67"/>
      <c r="H111" s="63"/>
      <c r="I111" s="63"/>
      <c r="J111" s="58"/>
      <c r="L111" s="62">
        <v>48</v>
      </c>
      <c r="M111" s="61" t="s">
        <v>922</v>
      </c>
      <c r="N111" s="67"/>
      <c r="O111" s="67"/>
      <c r="P111" s="67"/>
      <c r="Q111" s="67"/>
      <c r="R111" s="61"/>
      <c r="S111" s="67"/>
      <c r="T111" s="67"/>
      <c r="U111" s="67"/>
      <c r="V111" s="67"/>
      <c r="W111" s="61"/>
      <c r="X111" s="60"/>
      <c r="Y111" s="67"/>
      <c r="Z111" s="59"/>
      <c r="AA111" s="58"/>
    </row>
    <row r="112" spans="1:27" x14ac:dyDescent="0.25">
      <c r="A112" s="166"/>
      <c r="B112" s="165"/>
      <c r="C112" s="141" t="s">
        <v>938</v>
      </c>
      <c r="D112" s="67" t="s">
        <v>937</v>
      </c>
      <c r="E112" s="67" t="s">
        <v>936</v>
      </c>
      <c r="F112" s="67"/>
      <c r="G112" s="67" t="s">
        <v>825</v>
      </c>
      <c r="H112" s="69">
        <f>I112*J112</f>
        <v>0</v>
      </c>
      <c r="I112" s="69">
        <f>X112*Z112+Y112</f>
        <v>8.5504607999999998</v>
      </c>
      <c r="J112" s="58"/>
      <c r="L112" s="62">
        <v>4</v>
      </c>
      <c r="M112" s="61" t="s">
        <v>922</v>
      </c>
      <c r="N112" s="67"/>
      <c r="O112" s="67"/>
      <c r="P112" s="67"/>
      <c r="Q112" s="67"/>
      <c r="R112" s="61"/>
      <c r="S112" s="67"/>
      <c r="T112" s="67"/>
      <c r="U112" s="67"/>
      <c r="V112" s="67"/>
      <c r="W112" s="61"/>
      <c r="X112" s="60">
        <f>(L112*M112+L113*M113+L114*M114)*6</f>
        <v>27.887999999999998</v>
      </c>
      <c r="Y112" s="67">
        <f>(P112*Q112*R112+V112*W112)*6</f>
        <v>0</v>
      </c>
      <c r="Z112" s="59">
        <v>0.30659999999999998</v>
      </c>
      <c r="AA112" s="58"/>
    </row>
    <row r="113" spans="1:27" ht="30" x14ac:dyDescent="0.25">
      <c r="A113" s="166"/>
      <c r="B113" s="165"/>
      <c r="C113" s="142"/>
      <c r="D113" s="67"/>
      <c r="E113" s="67" t="s">
        <v>924</v>
      </c>
      <c r="F113" s="67"/>
      <c r="G113" s="67"/>
      <c r="H113" s="63"/>
      <c r="I113" s="63"/>
      <c r="J113" s="58"/>
      <c r="L113" s="62">
        <v>8</v>
      </c>
      <c r="M113" s="61" t="s">
        <v>922</v>
      </c>
      <c r="N113" s="67"/>
      <c r="O113" s="67"/>
      <c r="P113" s="67"/>
      <c r="Q113" s="67"/>
      <c r="R113" s="61"/>
      <c r="S113" s="67"/>
      <c r="T113" s="67"/>
      <c r="U113" s="67"/>
      <c r="V113" s="67"/>
      <c r="W113" s="61"/>
      <c r="X113" s="60"/>
      <c r="Y113" s="67"/>
      <c r="Z113" s="59"/>
      <c r="AA113" s="58"/>
    </row>
    <row r="114" spans="1:27" x14ac:dyDescent="0.25">
      <c r="A114" s="166"/>
      <c r="B114" s="165"/>
      <c r="C114" s="142"/>
      <c r="D114" s="67"/>
      <c r="E114" s="67" t="s">
        <v>931</v>
      </c>
      <c r="F114" s="67"/>
      <c r="G114" s="67"/>
      <c r="H114" s="63"/>
      <c r="I114" s="63"/>
      <c r="J114" s="58"/>
      <c r="L114" s="62">
        <v>16</v>
      </c>
      <c r="M114" s="61" t="s">
        <v>922</v>
      </c>
      <c r="N114" s="67"/>
      <c r="O114" s="67"/>
      <c r="P114" s="67"/>
      <c r="Q114" s="67"/>
      <c r="R114" s="61"/>
      <c r="S114" s="67"/>
      <c r="T114" s="67"/>
      <c r="U114" s="67"/>
      <c r="V114" s="67"/>
      <c r="W114" s="61"/>
      <c r="X114" s="60"/>
      <c r="Y114" s="67"/>
      <c r="Z114" s="59"/>
      <c r="AA114" s="58"/>
    </row>
    <row r="115" spans="1:27" ht="30" x14ac:dyDescent="0.25">
      <c r="A115" s="166"/>
      <c r="B115" s="165"/>
      <c r="C115" s="142"/>
      <c r="D115" s="67" t="s">
        <v>935</v>
      </c>
      <c r="E115" s="67" t="s">
        <v>934</v>
      </c>
      <c r="F115" s="67"/>
      <c r="G115" s="67" t="s">
        <v>825</v>
      </c>
      <c r="H115" s="69">
        <f>I115*J115</f>
        <v>0</v>
      </c>
      <c r="I115" s="69">
        <f>X115*Z115+Y115</f>
        <v>14.657932799999999</v>
      </c>
      <c r="J115" s="58"/>
      <c r="L115" s="62">
        <v>8</v>
      </c>
      <c r="M115" s="61" t="s">
        <v>922</v>
      </c>
      <c r="N115" s="67"/>
      <c r="O115" s="67"/>
      <c r="P115" s="67"/>
      <c r="Q115" s="67"/>
      <c r="R115" s="61"/>
      <c r="S115" s="67"/>
      <c r="T115" s="67"/>
      <c r="U115" s="67"/>
      <c r="V115" s="67"/>
      <c r="W115" s="61"/>
      <c r="X115" s="60">
        <f>(L115*M115+L116*M116+L117*M117)*6</f>
        <v>47.808</v>
      </c>
      <c r="Y115" s="67">
        <f>(P115*Q115*R115+V115*W115)*6</f>
        <v>0</v>
      </c>
      <c r="Z115" s="59">
        <v>0.30659999999999998</v>
      </c>
      <c r="AA115" s="58"/>
    </row>
    <row r="116" spans="1:27" ht="30" x14ac:dyDescent="0.25">
      <c r="A116" s="166"/>
      <c r="B116" s="165"/>
      <c r="C116" s="142"/>
      <c r="D116" s="67"/>
      <c r="E116" s="67" t="s">
        <v>924</v>
      </c>
      <c r="F116" s="67"/>
      <c r="G116" s="67"/>
      <c r="H116" s="63"/>
      <c r="I116" s="63"/>
      <c r="J116" s="58"/>
      <c r="L116" s="62">
        <v>16</v>
      </c>
      <c r="M116" s="61" t="s">
        <v>922</v>
      </c>
      <c r="N116" s="67"/>
      <c r="O116" s="67"/>
      <c r="P116" s="67"/>
      <c r="Q116" s="67"/>
      <c r="R116" s="61"/>
      <c r="S116" s="67"/>
      <c r="T116" s="67"/>
      <c r="U116" s="67"/>
      <c r="V116" s="67"/>
      <c r="W116" s="61"/>
      <c r="X116" s="60"/>
      <c r="Y116" s="67"/>
      <c r="Z116" s="59"/>
      <c r="AA116" s="58"/>
    </row>
    <row r="117" spans="1:27" x14ac:dyDescent="0.25">
      <c r="A117" s="166"/>
      <c r="B117" s="165"/>
      <c r="C117" s="142"/>
      <c r="D117" s="67"/>
      <c r="E117" s="67" t="s">
        <v>931</v>
      </c>
      <c r="F117" s="67"/>
      <c r="G117" s="67"/>
      <c r="H117" s="63"/>
      <c r="I117" s="63"/>
      <c r="J117" s="58"/>
      <c r="L117" s="62">
        <v>24</v>
      </c>
      <c r="M117" s="61" t="s">
        <v>922</v>
      </c>
      <c r="N117" s="67"/>
      <c r="O117" s="67"/>
      <c r="P117" s="67"/>
      <c r="Q117" s="67"/>
      <c r="R117" s="61"/>
      <c r="S117" s="67"/>
      <c r="T117" s="67"/>
      <c r="U117" s="67"/>
      <c r="V117" s="67"/>
      <c r="W117" s="61"/>
      <c r="X117" s="60"/>
      <c r="Y117" s="67"/>
      <c r="Z117" s="59"/>
      <c r="AA117" s="58"/>
    </row>
    <row r="118" spans="1:27" ht="30" x14ac:dyDescent="0.25">
      <c r="A118" s="166"/>
      <c r="B118" s="165"/>
      <c r="C118" s="142"/>
      <c r="D118" s="67" t="s">
        <v>933</v>
      </c>
      <c r="E118" s="67" t="s">
        <v>932</v>
      </c>
      <c r="F118" s="67"/>
      <c r="G118" s="67" t="s">
        <v>825</v>
      </c>
      <c r="H118" s="69">
        <f>I118*J118</f>
        <v>0</v>
      </c>
      <c r="I118" s="69">
        <f>X118*Z118+Y118</f>
        <v>29.315865599999999</v>
      </c>
      <c r="J118" s="58"/>
      <c r="L118" s="62">
        <v>16</v>
      </c>
      <c r="M118" s="61" t="s">
        <v>922</v>
      </c>
      <c r="N118" s="67"/>
      <c r="O118" s="67"/>
      <c r="P118" s="67"/>
      <c r="Q118" s="67"/>
      <c r="R118" s="61"/>
      <c r="S118" s="67"/>
      <c r="T118" s="67"/>
      <c r="U118" s="67"/>
      <c r="V118" s="67"/>
      <c r="W118" s="61"/>
      <c r="X118" s="60">
        <f>(L118*M118+L119*M119+L120*M120)*6</f>
        <v>95.616</v>
      </c>
      <c r="Y118" s="67">
        <f>(P118*Q118*R118+V118*W118)*6</f>
        <v>0</v>
      </c>
      <c r="Z118" s="59">
        <v>0.30659999999999998</v>
      </c>
      <c r="AA118" s="58"/>
    </row>
    <row r="119" spans="1:27" ht="30" x14ac:dyDescent="0.25">
      <c r="A119" s="166"/>
      <c r="B119" s="165"/>
      <c r="C119" s="142"/>
      <c r="D119" s="67"/>
      <c r="E119" s="67" t="s">
        <v>924</v>
      </c>
      <c r="F119" s="67"/>
      <c r="G119" s="67"/>
      <c r="H119" s="63"/>
      <c r="I119" s="63"/>
      <c r="J119" s="58"/>
      <c r="L119" s="62">
        <v>32</v>
      </c>
      <c r="M119" s="61" t="s">
        <v>922</v>
      </c>
      <c r="N119" s="67"/>
      <c r="O119" s="67"/>
      <c r="P119" s="67"/>
      <c r="Q119" s="67"/>
      <c r="R119" s="61"/>
      <c r="S119" s="67"/>
      <c r="T119" s="67"/>
      <c r="U119" s="67"/>
      <c r="V119" s="67"/>
      <c r="W119" s="61"/>
      <c r="X119" s="60"/>
      <c r="Y119" s="67"/>
      <c r="Z119" s="59"/>
      <c r="AA119" s="58"/>
    </row>
    <row r="120" spans="1:27" x14ac:dyDescent="0.25">
      <c r="A120" s="166"/>
      <c r="B120" s="165"/>
      <c r="C120" s="143"/>
      <c r="D120" s="67"/>
      <c r="E120" s="67" t="s">
        <v>931</v>
      </c>
      <c r="F120" s="67"/>
      <c r="G120" s="67"/>
      <c r="H120" s="63"/>
      <c r="I120" s="63"/>
      <c r="J120" s="58"/>
      <c r="L120" s="62">
        <v>48</v>
      </c>
      <c r="M120" s="61" t="s">
        <v>922</v>
      </c>
      <c r="N120" s="67"/>
      <c r="O120" s="67"/>
      <c r="P120" s="67"/>
      <c r="Q120" s="67"/>
      <c r="R120" s="61"/>
      <c r="S120" s="67"/>
      <c r="T120" s="67"/>
      <c r="U120" s="67"/>
      <c r="V120" s="67"/>
      <c r="W120" s="61"/>
      <c r="X120" s="60"/>
      <c r="Y120" s="67"/>
      <c r="Z120" s="59"/>
      <c r="AA120" s="58"/>
    </row>
    <row r="121" spans="1:27" x14ac:dyDescent="0.25">
      <c r="A121" s="166"/>
      <c r="B121" s="165"/>
      <c r="C121" s="141" t="s">
        <v>930</v>
      </c>
      <c r="D121" s="67" t="s">
        <v>929</v>
      </c>
      <c r="E121" s="67" t="s">
        <v>928</v>
      </c>
      <c r="F121" s="67"/>
      <c r="G121" s="67" t="s">
        <v>825</v>
      </c>
      <c r="H121" s="69">
        <f>I121*J121</f>
        <v>0</v>
      </c>
      <c r="I121" s="69">
        <f>X121*Z121+Y121</f>
        <v>8.5504607999999998</v>
      </c>
      <c r="J121" s="58"/>
      <c r="L121" s="62">
        <v>4</v>
      </c>
      <c r="M121" s="61" t="s">
        <v>922</v>
      </c>
      <c r="N121" s="67"/>
      <c r="O121" s="67"/>
      <c r="P121" s="67"/>
      <c r="Q121" s="67"/>
      <c r="R121" s="61"/>
      <c r="S121" s="67"/>
      <c r="T121" s="67"/>
      <c r="U121" s="67"/>
      <c r="V121" s="67"/>
      <c r="W121" s="61"/>
      <c r="X121" s="60">
        <f>(L121*M121+L122*M122+L123*M123)*6</f>
        <v>27.887999999999998</v>
      </c>
      <c r="Y121" s="67">
        <f>(P121*Q121*R121+V121*W121)*6</f>
        <v>0</v>
      </c>
      <c r="Z121" s="59">
        <v>0.30659999999999998</v>
      </c>
      <c r="AA121" s="58"/>
    </row>
    <row r="122" spans="1:27" ht="30" x14ac:dyDescent="0.25">
      <c r="A122" s="166"/>
      <c r="B122" s="165"/>
      <c r="C122" s="142"/>
      <c r="D122" s="67"/>
      <c r="E122" s="67" t="s">
        <v>924</v>
      </c>
      <c r="F122" s="67"/>
      <c r="G122" s="67"/>
      <c r="H122" s="63"/>
      <c r="I122" s="63"/>
      <c r="J122" s="58"/>
      <c r="L122" s="62">
        <v>8</v>
      </c>
      <c r="M122" s="61" t="s">
        <v>922</v>
      </c>
      <c r="N122" s="67"/>
      <c r="O122" s="67"/>
      <c r="P122" s="67"/>
      <c r="Q122" s="67"/>
      <c r="R122" s="61"/>
      <c r="S122" s="67"/>
      <c r="T122" s="67"/>
      <c r="U122" s="67"/>
      <c r="V122" s="67"/>
      <c r="W122" s="61"/>
      <c r="X122" s="60"/>
      <c r="Y122" s="67"/>
      <c r="Z122" s="59"/>
      <c r="AA122" s="58"/>
    </row>
    <row r="123" spans="1:27" x14ac:dyDescent="0.25">
      <c r="A123" s="166"/>
      <c r="B123" s="165"/>
      <c r="C123" s="142"/>
      <c r="D123" s="67"/>
      <c r="E123" s="67" t="s">
        <v>923</v>
      </c>
      <c r="F123" s="67"/>
      <c r="G123" s="67"/>
      <c r="H123" s="63"/>
      <c r="I123" s="63"/>
      <c r="J123" s="58"/>
      <c r="L123" s="62">
        <v>16</v>
      </c>
      <c r="M123" s="61" t="s">
        <v>922</v>
      </c>
      <c r="N123" s="67"/>
      <c r="O123" s="67"/>
      <c r="P123" s="67"/>
      <c r="Q123" s="67"/>
      <c r="R123" s="61"/>
      <c r="S123" s="67"/>
      <c r="T123" s="67"/>
      <c r="U123" s="67"/>
      <c r="V123" s="67"/>
      <c r="W123" s="61"/>
      <c r="X123" s="60"/>
      <c r="Y123" s="67"/>
      <c r="Z123" s="59"/>
      <c r="AA123" s="58"/>
    </row>
    <row r="124" spans="1:27" x14ac:dyDescent="0.25">
      <c r="A124" s="166"/>
      <c r="B124" s="165"/>
      <c r="C124" s="142"/>
      <c r="D124" s="67" t="s">
        <v>927</v>
      </c>
      <c r="E124" s="67" t="s">
        <v>925</v>
      </c>
      <c r="F124" s="67"/>
      <c r="G124" s="67" t="s">
        <v>825</v>
      </c>
      <c r="H124" s="69">
        <f>I124*J124</f>
        <v>0</v>
      </c>
      <c r="I124" s="69">
        <f>X124*Z124+Y124</f>
        <v>14.657932799999999</v>
      </c>
      <c r="J124" s="58"/>
      <c r="L124" s="62">
        <v>8</v>
      </c>
      <c r="M124" s="61" t="s">
        <v>922</v>
      </c>
      <c r="N124" s="67"/>
      <c r="O124" s="67"/>
      <c r="P124" s="67"/>
      <c r="Q124" s="67"/>
      <c r="R124" s="61"/>
      <c r="S124" s="67"/>
      <c r="T124" s="67"/>
      <c r="U124" s="67"/>
      <c r="V124" s="67"/>
      <c r="W124" s="61"/>
      <c r="X124" s="60">
        <f>(L124*M124+L125*M125+L126*M126)*6</f>
        <v>47.808</v>
      </c>
      <c r="Y124" s="67">
        <f>(P124*Q124*R124+V124*W124)*6</f>
        <v>0</v>
      </c>
      <c r="Z124" s="59">
        <v>0.30659999999999998</v>
      </c>
      <c r="AA124" s="58"/>
    </row>
    <row r="125" spans="1:27" ht="30" x14ac:dyDescent="0.25">
      <c r="A125" s="166"/>
      <c r="B125" s="165"/>
      <c r="C125" s="142"/>
      <c r="D125" s="67"/>
      <c r="E125" s="67" t="s">
        <v>924</v>
      </c>
      <c r="F125" s="67"/>
      <c r="G125" s="67"/>
      <c r="H125" s="63"/>
      <c r="I125" s="63"/>
      <c r="J125" s="58"/>
      <c r="L125" s="62">
        <v>16</v>
      </c>
      <c r="M125" s="61" t="s">
        <v>922</v>
      </c>
      <c r="N125" s="67"/>
      <c r="O125" s="67"/>
      <c r="P125" s="67"/>
      <c r="Q125" s="67"/>
      <c r="R125" s="61"/>
      <c r="S125" s="67"/>
      <c r="T125" s="67"/>
      <c r="U125" s="67"/>
      <c r="V125" s="67"/>
      <c r="W125" s="61"/>
      <c r="X125" s="60"/>
      <c r="Y125" s="67"/>
      <c r="Z125" s="59"/>
      <c r="AA125" s="58"/>
    </row>
    <row r="126" spans="1:27" x14ac:dyDescent="0.25">
      <c r="A126" s="166"/>
      <c r="B126" s="165"/>
      <c r="C126" s="142"/>
      <c r="D126" s="67"/>
      <c r="E126" s="67" t="s">
        <v>923</v>
      </c>
      <c r="F126" s="67"/>
      <c r="G126" s="67"/>
      <c r="H126" s="63"/>
      <c r="I126" s="63"/>
      <c r="J126" s="58"/>
      <c r="L126" s="62">
        <v>24</v>
      </c>
      <c r="M126" s="61" t="s">
        <v>922</v>
      </c>
      <c r="N126" s="67"/>
      <c r="O126" s="67"/>
      <c r="P126" s="67"/>
      <c r="Q126" s="67"/>
      <c r="R126" s="61"/>
      <c r="S126" s="67"/>
      <c r="T126" s="67"/>
      <c r="U126" s="67"/>
      <c r="V126" s="67"/>
      <c r="W126" s="61"/>
      <c r="X126" s="60"/>
      <c r="Y126" s="67"/>
      <c r="Z126" s="59"/>
      <c r="AA126" s="58"/>
    </row>
    <row r="127" spans="1:27" ht="30" x14ac:dyDescent="0.25">
      <c r="A127" s="166"/>
      <c r="B127" s="165"/>
      <c r="C127" s="142"/>
      <c r="D127" s="67" t="s">
        <v>926</v>
      </c>
      <c r="E127" s="67" t="s">
        <v>925</v>
      </c>
      <c r="F127" s="67"/>
      <c r="G127" s="67" t="s">
        <v>825</v>
      </c>
      <c r="H127" s="69">
        <f>I127*J127</f>
        <v>0</v>
      </c>
      <c r="I127" s="69">
        <f>X127*Z127+Y127</f>
        <v>29.315865599999999</v>
      </c>
      <c r="J127" s="58"/>
      <c r="L127" s="62">
        <v>16</v>
      </c>
      <c r="M127" s="61" t="s">
        <v>922</v>
      </c>
      <c r="N127" s="67"/>
      <c r="O127" s="67"/>
      <c r="P127" s="67"/>
      <c r="Q127" s="67"/>
      <c r="R127" s="61"/>
      <c r="S127" s="67"/>
      <c r="T127" s="67"/>
      <c r="U127" s="67"/>
      <c r="V127" s="67"/>
      <c r="W127" s="61"/>
      <c r="X127" s="60">
        <f>(L127*M127+L128*M128+L129*M129)*6</f>
        <v>95.616</v>
      </c>
      <c r="Y127" s="67">
        <f>(P127*Q127*R127+V127*W127)*6</f>
        <v>0</v>
      </c>
      <c r="Z127" s="59">
        <v>0.30659999999999998</v>
      </c>
      <c r="AA127" s="58"/>
    </row>
    <row r="128" spans="1:27" ht="30" x14ac:dyDescent="0.25">
      <c r="A128" s="166"/>
      <c r="B128" s="165"/>
      <c r="C128" s="142"/>
      <c r="D128" s="67"/>
      <c r="E128" s="67" t="s">
        <v>924</v>
      </c>
      <c r="F128" s="67"/>
      <c r="G128" s="67"/>
      <c r="H128" s="63"/>
      <c r="I128" s="63"/>
      <c r="J128" s="58"/>
      <c r="L128" s="62">
        <v>32</v>
      </c>
      <c r="M128" s="61" t="s">
        <v>922</v>
      </c>
      <c r="N128" s="67"/>
      <c r="O128" s="67"/>
      <c r="P128" s="67"/>
      <c r="Q128" s="67"/>
      <c r="R128" s="61"/>
      <c r="S128" s="67"/>
      <c r="T128" s="67"/>
      <c r="U128" s="67"/>
      <c r="V128" s="67"/>
      <c r="W128" s="61"/>
      <c r="X128" s="60"/>
      <c r="Y128" s="67"/>
      <c r="Z128" s="59"/>
      <c r="AA128" s="58"/>
    </row>
    <row r="129" spans="1:29" x14ac:dyDescent="0.25">
      <c r="A129" s="166"/>
      <c r="B129" s="165"/>
      <c r="C129" s="143"/>
      <c r="D129" s="67"/>
      <c r="E129" s="67" t="s">
        <v>923</v>
      </c>
      <c r="F129" s="67"/>
      <c r="G129" s="67"/>
      <c r="H129" s="63"/>
      <c r="I129" s="63"/>
      <c r="J129" s="58"/>
      <c r="L129" s="62">
        <v>48</v>
      </c>
      <c r="M129" s="61" t="s">
        <v>922</v>
      </c>
      <c r="N129" s="67"/>
      <c r="O129" s="67"/>
      <c r="P129" s="67"/>
      <c r="Q129" s="67"/>
      <c r="R129" s="61"/>
      <c r="S129" s="67"/>
      <c r="T129" s="67"/>
      <c r="U129" s="67"/>
      <c r="V129" s="67"/>
      <c r="W129" s="61"/>
      <c r="X129" s="60"/>
      <c r="Y129" s="67"/>
      <c r="Z129" s="59"/>
      <c r="AA129" s="58"/>
    </row>
    <row r="130" spans="1:29" x14ac:dyDescent="0.25">
      <c r="A130" s="166">
        <v>4</v>
      </c>
      <c r="B130" s="165" t="s">
        <v>921</v>
      </c>
      <c r="C130" s="141" t="s">
        <v>920</v>
      </c>
      <c r="D130" s="67"/>
      <c r="E130" s="67"/>
      <c r="F130" s="67"/>
      <c r="G130" s="67"/>
      <c r="H130" s="63"/>
      <c r="I130" s="63"/>
      <c r="J130" s="58"/>
      <c r="L130" s="62"/>
      <c r="M130" s="61"/>
      <c r="N130" s="67"/>
      <c r="O130" s="67"/>
      <c r="P130" s="67"/>
      <c r="Q130" s="67"/>
      <c r="R130" s="61"/>
      <c r="S130" s="67"/>
      <c r="T130" s="67"/>
      <c r="U130" s="67"/>
      <c r="V130" s="67"/>
      <c r="W130" s="61"/>
      <c r="X130" s="60"/>
      <c r="Y130" s="67"/>
      <c r="Z130" s="59"/>
      <c r="AA130" s="58"/>
    </row>
    <row r="131" spans="1:29" x14ac:dyDescent="0.25">
      <c r="A131" s="166"/>
      <c r="B131" s="165"/>
      <c r="C131" s="142"/>
      <c r="D131" s="67"/>
      <c r="E131" s="67"/>
      <c r="F131" s="67"/>
      <c r="G131" s="67"/>
      <c r="H131" s="63"/>
      <c r="I131" s="63"/>
      <c r="J131" s="58"/>
      <c r="L131" s="62"/>
      <c r="M131" s="61"/>
      <c r="N131" s="67"/>
      <c r="O131" s="67"/>
      <c r="P131" s="67"/>
      <c r="Q131" s="67"/>
      <c r="R131" s="61"/>
      <c r="S131" s="67"/>
      <c r="T131" s="67"/>
      <c r="U131" s="67"/>
      <c r="V131" s="67"/>
      <c r="W131" s="61"/>
      <c r="X131" s="60"/>
      <c r="Y131" s="67"/>
      <c r="Z131" s="59"/>
      <c r="AA131" s="58"/>
    </row>
    <row r="132" spans="1:29" x14ac:dyDescent="0.25">
      <c r="A132" s="166"/>
      <c r="B132" s="165"/>
      <c r="C132" s="142"/>
      <c r="D132" s="67"/>
      <c r="E132" s="67"/>
      <c r="F132" s="67"/>
      <c r="G132" s="67"/>
      <c r="H132" s="63"/>
      <c r="I132" s="63"/>
      <c r="J132" s="58"/>
      <c r="L132" s="62"/>
      <c r="M132" s="61"/>
      <c r="N132" s="67"/>
      <c r="O132" s="67"/>
      <c r="P132" s="67"/>
      <c r="Q132" s="67"/>
      <c r="R132" s="61"/>
      <c r="S132" s="67"/>
      <c r="T132" s="67"/>
      <c r="U132" s="67"/>
      <c r="V132" s="67"/>
      <c r="W132" s="61"/>
      <c r="X132" s="60"/>
      <c r="Y132" s="67"/>
      <c r="Z132" s="59"/>
      <c r="AA132" s="58"/>
    </row>
    <row r="133" spans="1:29" x14ac:dyDescent="0.25">
      <c r="A133" s="166"/>
      <c r="B133" s="165"/>
      <c r="C133" s="142"/>
      <c r="D133" s="67"/>
      <c r="E133" s="67"/>
      <c r="F133" s="67"/>
      <c r="G133" s="67"/>
      <c r="H133" s="63"/>
      <c r="I133" s="63"/>
      <c r="J133" s="58"/>
      <c r="L133" s="62"/>
      <c r="M133" s="61"/>
      <c r="N133" s="67"/>
      <c r="O133" s="67"/>
      <c r="P133" s="67"/>
      <c r="Q133" s="67"/>
      <c r="R133" s="61"/>
      <c r="S133" s="67"/>
      <c r="T133" s="67"/>
      <c r="U133" s="67"/>
      <c r="V133" s="67"/>
      <c r="W133" s="61"/>
      <c r="X133" s="60"/>
      <c r="Y133" s="67"/>
      <c r="Z133" s="59"/>
      <c r="AA133" s="58"/>
    </row>
    <row r="134" spans="1:29" x14ac:dyDescent="0.25">
      <c r="A134" s="166"/>
      <c r="B134" s="165"/>
      <c r="C134" s="142"/>
      <c r="D134" s="67"/>
      <c r="E134" s="67"/>
      <c r="F134" s="67"/>
      <c r="G134" s="67"/>
      <c r="H134" s="63"/>
      <c r="I134" s="63"/>
      <c r="J134" s="58"/>
      <c r="L134" s="62"/>
      <c r="M134" s="61"/>
      <c r="N134" s="67"/>
      <c r="O134" s="67"/>
      <c r="P134" s="67"/>
      <c r="Q134" s="67"/>
      <c r="R134" s="61"/>
      <c r="S134" s="67"/>
      <c r="T134" s="67"/>
      <c r="U134" s="67"/>
      <c r="V134" s="67"/>
      <c r="W134" s="61"/>
      <c r="X134" s="60"/>
      <c r="Y134" s="67"/>
      <c r="Z134" s="59"/>
      <c r="AA134" s="58"/>
    </row>
    <row r="135" spans="1:29" x14ac:dyDescent="0.25">
      <c r="A135" s="166"/>
      <c r="B135" s="165"/>
      <c r="C135" s="143"/>
      <c r="D135" s="67"/>
      <c r="E135" s="67"/>
      <c r="F135" s="67"/>
      <c r="G135" s="67"/>
      <c r="H135" s="63"/>
      <c r="I135" s="63"/>
      <c r="J135" s="58"/>
      <c r="L135" s="62"/>
      <c r="M135" s="61"/>
      <c r="N135" s="67"/>
      <c r="O135" s="67"/>
      <c r="P135" s="67"/>
      <c r="Q135" s="67"/>
      <c r="R135" s="61"/>
      <c r="S135" s="67"/>
      <c r="T135" s="67"/>
      <c r="U135" s="67"/>
      <c r="V135" s="67"/>
      <c r="W135" s="61"/>
      <c r="X135" s="60"/>
      <c r="Y135" s="67"/>
      <c r="Z135" s="59"/>
      <c r="AA135" s="58"/>
    </row>
    <row r="136" spans="1:29" x14ac:dyDescent="0.25">
      <c r="A136" s="166"/>
      <c r="B136" s="165"/>
      <c r="C136" s="158" t="s">
        <v>165</v>
      </c>
      <c r="D136" s="67"/>
      <c r="E136" s="67"/>
      <c r="F136" s="67"/>
      <c r="G136" s="67"/>
      <c r="H136" s="63"/>
      <c r="I136" s="63"/>
      <c r="J136" s="58"/>
      <c r="L136" s="62"/>
      <c r="M136" s="61"/>
      <c r="N136" s="67"/>
      <c r="O136" s="67"/>
      <c r="P136" s="67"/>
      <c r="Q136" s="67"/>
      <c r="R136" s="61"/>
      <c r="S136" s="67"/>
      <c r="T136" s="67"/>
      <c r="U136" s="67"/>
      <c r="V136" s="67"/>
      <c r="W136" s="61"/>
      <c r="X136" s="60"/>
      <c r="Y136" s="67"/>
      <c r="Z136" s="59"/>
      <c r="AA136" s="58"/>
    </row>
    <row r="137" spans="1:29" x14ac:dyDescent="0.25">
      <c r="A137" s="166"/>
      <c r="B137" s="165"/>
      <c r="C137" s="159"/>
      <c r="D137" s="67"/>
      <c r="E137" s="67"/>
      <c r="F137" s="67"/>
      <c r="G137" s="67"/>
      <c r="H137" s="63"/>
      <c r="I137" s="63"/>
      <c r="J137" s="58"/>
      <c r="L137" s="62"/>
      <c r="M137" s="61"/>
      <c r="N137" s="67"/>
      <c r="O137" s="67"/>
      <c r="P137" s="67"/>
      <c r="Q137" s="67"/>
      <c r="R137" s="61"/>
      <c r="S137" s="67"/>
      <c r="T137" s="67"/>
      <c r="U137" s="67"/>
      <c r="V137" s="67"/>
      <c r="W137" s="61"/>
      <c r="X137" s="60"/>
      <c r="Y137" s="67"/>
      <c r="Z137" s="59"/>
      <c r="AA137" s="58"/>
    </row>
    <row r="138" spans="1:29" x14ac:dyDescent="0.25">
      <c r="A138" s="166"/>
      <c r="B138" s="165"/>
      <c r="C138" s="159"/>
      <c r="D138" s="67"/>
      <c r="E138" s="67"/>
      <c r="F138" s="67"/>
      <c r="G138" s="67"/>
      <c r="H138" s="63"/>
      <c r="I138" s="63"/>
      <c r="J138" s="58"/>
      <c r="L138" s="62"/>
      <c r="M138" s="61"/>
      <c r="N138" s="67"/>
      <c r="O138" s="67"/>
      <c r="P138" s="67"/>
      <c r="Q138" s="67"/>
      <c r="R138" s="61"/>
      <c r="S138" s="67"/>
      <c r="T138" s="67"/>
      <c r="U138" s="67"/>
      <c r="V138" s="67"/>
      <c r="W138" s="61"/>
      <c r="X138" s="60"/>
      <c r="Y138" s="67"/>
      <c r="Z138" s="59"/>
      <c r="AA138" s="58"/>
    </row>
    <row r="139" spans="1:29" x14ac:dyDescent="0.25">
      <c r="A139" s="166"/>
      <c r="B139" s="165"/>
      <c r="C139" s="159"/>
      <c r="D139" s="67"/>
      <c r="E139" s="67"/>
      <c r="F139" s="67"/>
      <c r="G139" s="67"/>
      <c r="H139" s="63"/>
      <c r="I139" s="63"/>
      <c r="J139" s="58"/>
      <c r="L139" s="62"/>
      <c r="M139" s="61"/>
      <c r="N139" s="67"/>
      <c r="O139" s="67"/>
      <c r="P139" s="67"/>
      <c r="Q139" s="67"/>
      <c r="R139" s="61"/>
      <c r="S139" s="67"/>
      <c r="T139" s="67"/>
      <c r="U139" s="67"/>
      <c r="V139" s="67"/>
      <c r="W139" s="61"/>
      <c r="X139" s="60"/>
      <c r="Y139" s="67"/>
      <c r="Z139" s="59"/>
      <c r="AA139" s="58"/>
    </row>
    <row r="140" spans="1:29" x14ac:dyDescent="0.25">
      <c r="A140" s="166"/>
      <c r="B140" s="165"/>
      <c r="C140" s="159"/>
      <c r="D140" s="67"/>
      <c r="E140" s="67"/>
      <c r="F140" s="67"/>
      <c r="G140" s="67"/>
      <c r="H140" s="63"/>
      <c r="I140" s="63"/>
      <c r="J140" s="58"/>
      <c r="L140" s="62"/>
      <c r="M140" s="61"/>
      <c r="N140" s="67"/>
      <c r="O140" s="67"/>
      <c r="P140" s="67"/>
      <c r="Q140" s="67"/>
      <c r="R140" s="61"/>
      <c r="S140" s="67"/>
      <c r="T140" s="67"/>
      <c r="U140" s="67"/>
      <c r="V140" s="67"/>
      <c r="W140" s="61"/>
      <c r="X140" s="60"/>
      <c r="Y140" s="67"/>
      <c r="Z140" s="59"/>
      <c r="AA140" s="58"/>
    </row>
    <row r="141" spans="1:29" x14ac:dyDescent="0.25">
      <c r="A141" s="166"/>
      <c r="B141" s="165"/>
      <c r="C141" s="160"/>
      <c r="D141" s="67"/>
      <c r="E141" s="67"/>
      <c r="F141" s="67"/>
      <c r="G141" s="67"/>
      <c r="H141" s="63"/>
      <c r="I141" s="63"/>
      <c r="J141" s="58"/>
      <c r="L141" s="62"/>
      <c r="M141" s="61"/>
      <c r="N141" s="67"/>
      <c r="O141" s="67"/>
      <c r="P141" s="67"/>
      <c r="Q141" s="67"/>
      <c r="R141" s="61"/>
      <c r="S141" s="67"/>
      <c r="T141" s="67"/>
      <c r="U141" s="67"/>
      <c r="V141" s="67"/>
      <c r="W141" s="61"/>
      <c r="X141" s="60"/>
      <c r="Y141" s="67"/>
      <c r="Z141" s="59"/>
      <c r="AA141" s="58"/>
    </row>
    <row r="142" spans="1:29" ht="30" x14ac:dyDescent="0.25">
      <c r="A142" s="149">
        <v>5</v>
      </c>
      <c r="B142" s="152" t="s">
        <v>919</v>
      </c>
      <c r="C142" s="141" t="s">
        <v>918</v>
      </c>
      <c r="D142" s="67" t="s">
        <v>1043</v>
      </c>
      <c r="E142" s="67"/>
      <c r="F142" s="67"/>
      <c r="G142" s="67"/>
      <c r="H142" s="69">
        <f>H143+H145+H148</f>
        <v>116173101.3275812</v>
      </c>
      <c r="I142" s="69">
        <f>(I143*J143+I145*J145+I148*J148)/(J143+J145+J148)</f>
        <v>610.79780581113187</v>
      </c>
      <c r="J142" s="68">
        <v>190199</v>
      </c>
      <c r="L142" s="62"/>
      <c r="M142" s="61"/>
      <c r="N142" s="67"/>
      <c r="O142" s="67"/>
      <c r="P142" s="67"/>
      <c r="Q142" s="67"/>
      <c r="R142" s="61"/>
      <c r="S142" s="67"/>
      <c r="T142" s="67"/>
      <c r="U142" s="67"/>
      <c r="V142" s="67"/>
      <c r="W142" s="61"/>
      <c r="X142" s="60"/>
      <c r="Y142" s="67"/>
      <c r="Z142" s="59"/>
      <c r="AA142" s="58"/>
    </row>
    <row r="143" spans="1:29" x14ac:dyDescent="0.25">
      <c r="A143" s="150"/>
      <c r="B143" s="153"/>
      <c r="C143" s="142"/>
      <c r="D143" s="138" t="s">
        <v>1046</v>
      </c>
      <c r="E143" s="67" t="s">
        <v>917</v>
      </c>
      <c r="F143" s="67"/>
      <c r="G143" s="67" t="s">
        <v>825</v>
      </c>
      <c r="H143" s="69">
        <f>I143*J143</f>
        <v>34311623.918471202</v>
      </c>
      <c r="I143" s="69">
        <f>X143*Z143+Y143</f>
        <v>300.6653048</v>
      </c>
      <c r="J143" s="76">
        <v>114119</v>
      </c>
      <c r="L143" s="62"/>
      <c r="M143" s="61"/>
      <c r="N143" s="67"/>
      <c r="O143" s="67"/>
      <c r="P143" s="67"/>
      <c r="Q143" s="67"/>
      <c r="R143" s="61"/>
      <c r="S143" s="67"/>
      <c r="T143" s="67"/>
      <c r="U143" s="67" t="s">
        <v>916</v>
      </c>
      <c r="V143" s="67">
        <v>3.5</v>
      </c>
      <c r="W143" s="61">
        <f>1/6</f>
        <v>0.16666666666666666</v>
      </c>
      <c r="X143" s="60">
        <f>(L143*M143+L144*M144+S143*T143)*6</f>
        <v>969.22800000000007</v>
      </c>
      <c r="Y143" s="67">
        <f>(P143*Q143*R143+V143*W143)*6</f>
        <v>3.4999999999999996</v>
      </c>
      <c r="Z143" s="59">
        <v>0.30659999999999998</v>
      </c>
      <c r="AA143" s="74" t="s">
        <v>915</v>
      </c>
      <c r="AC143" s="77" t="s">
        <v>914</v>
      </c>
    </row>
    <row r="144" spans="1:29" x14ac:dyDescent="0.25">
      <c r="A144" s="150"/>
      <c r="B144" s="153"/>
      <c r="C144" s="142"/>
      <c r="D144" s="138"/>
      <c r="E144" s="111" t="s">
        <v>1044</v>
      </c>
      <c r="F144" s="67"/>
      <c r="G144" s="67" t="s">
        <v>905</v>
      </c>
      <c r="H144" s="69"/>
      <c r="I144" s="69"/>
      <c r="J144" s="68"/>
      <c r="L144" s="62">
        <v>0.65400000000000003</v>
      </c>
      <c r="M144" s="61">
        <v>247</v>
      </c>
      <c r="N144" s="67"/>
      <c r="O144" s="67"/>
      <c r="P144" s="67"/>
      <c r="Q144" s="67"/>
      <c r="R144" s="61"/>
      <c r="S144" s="67"/>
      <c r="T144" s="67"/>
      <c r="U144" s="67"/>
      <c r="V144" s="67"/>
      <c r="W144" s="61"/>
      <c r="X144" s="60"/>
      <c r="Y144" s="67"/>
      <c r="Z144" s="59"/>
      <c r="AA144" s="58"/>
    </row>
    <row r="145" spans="1:27" ht="30" x14ac:dyDescent="0.25">
      <c r="A145" s="150"/>
      <c r="B145" s="153"/>
      <c r="C145" s="142"/>
      <c r="D145" s="138" t="s">
        <v>1047</v>
      </c>
      <c r="E145" s="67" t="s">
        <v>913</v>
      </c>
      <c r="F145" s="67"/>
      <c r="G145" s="67" t="s">
        <v>825</v>
      </c>
      <c r="H145" s="69">
        <f>I145*J145</f>
        <v>17299148.725109998</v>
      </c>
      <c r="I145" s="69">
        <f>X145*Z145+Y145</f>
        <v>1819.0577999999998</v>
      </c>
      <c r="J145" s="76">
        <f>190199*0.05</f>
        <v>9509.9500000000007</v>
      </c>
      <c r="L145" s="62">
        <v>3</v>
      </c>
      <c r="M145" s="61">
        <f>1/6</f>
        <v>0.16666666666666666</v>
      </c>
      <c r="N145" s="67"/>
      <c r="O145" s="67"/>
      <c r="P145" s="67"/>
      <c r="Q145" s="67"/>
      <c r="R145" s="61"/>
      <c r="S145" s="67"/>
      <c r="T145" s="67"/>
      <c r="U145" s="67"/>
      <c r="V145" s="67">
        <f>Z145*0.5*8</f>
        <v>1.2263999999999999</v>
      </c>
      <c r="W145" s="61">
        <v>247</v>
      </c>
      <c r="X145" s="60">
        <f>(L145*M145+L146*M146+L147*M147)*6</f>
        <v>5</v>
      </c>
      <c r="Y145" s="67">
        <f>(P145*Q145*R145+V145*W145)*6</f>
        <v>1817.5247999999999</v>
      </c>
      <c r="Z145" s="59">
        <v>0.30659999999999998</v>
      </c>
      <c r="AA145" s="58" t="s">
        <v>912</v>
      </c>
    </row>
    <row r="146" spans="1:27" x14ac:dyDescent="0.25">
      <c r="A146" s="150"/>
      <c r="B146" s="153"/>
      <c r="C146" s="142"/>
      <c r="D146" s="138"/>
      <c r="E146" s="67" t="s">
        <v>911</v>
      </c>
      <c r="F146" s="67"/>
      <c r="G146" s="67" t="s">
        <v>825</v>
      </c>
      <c r="H146" s="69"/>
      <c r="I146" s="69"/>
      <c r="J146" s="68"/>
      <c r="L146" s="62">
        <v>2</v>
      </c>
      <c r="M146" s="61">
        <f>1/6</f>
        <v>0.16666666666666666</v>
      </c>
      <c r="N146" s="67"/>
      <c r="O146" s="67"/>
      <c r="P146" s="67"/>
      <c r="Q146" s="67"/>
      <c r="R146" s="61"/>
      <c r="S146" s="67"/>
      <c r="T146" s="67"/>
      <c r="U146" s="67"/>
      <c r="V146" s="67"/>
      <c r="W146" s="61"/>
      <c r="X146" s="60"/>
      <c r="Y146" s="67"/>
      <c r="Z146" s="59"/>
      <c r="AA146" s="58"/>
    </row>
    <row r="147" spans="1:27" x14ac:dyDescent="0.25">
      <c r="A147" s="150"/>
      <c r="B147" s="153"/>
      <c r="C147" s="142"/>
      <c r="D147" s="138"/>
      <c r="E147" s="111" t="s">
        <v>1045</v>
      </c>
      <c r="F147" s="67"/>
      <c r="G147" s="67" t="s">
        <v>905</v>
      </c>
      <c r="H147" s="69"/>
      <c r="I147" s="69"/>
      <c r="J147" s="68"/>
      <c r="L147" s="62"/>
      <c r="M147" s="61"/>
      <c r="N147" s="67"/>
      <c r="O147" s="67"/>
      <c r="P147" s="67"/>
      <c r="Q147" s="67"/>
      <c r="R147" s="61"/>
      <c r="S147" s="67"/>
      <c r="T147" s="67"/>
      <c r="U147" s="67"/>
      <c r="V147" s="67"/>
      <c r="W147" s="61"/>
      <c r="X147" s="60"/>
      <c r="Y147" s="67"/>
      <c r="Z147" s="59"/>
      <c r="AA147" s="58"/>
    </row>
    <row r="148" spans="1:27" ht="90" x14ac:dyDescent="0.25">
      <c r="A148" s="150"/>
      <c r="B148" s="153"/>
      <c r="C148" s="142"/>
      <c r="D148" s="167" t="s">
        <v>1048</v>
      </c>
      <c r="E148" s="67" t="s">
        <v>910</v>
      </c>
      <c r="F148" s="67"/>
      <c r="G148" s="67" t="s">
        <v>825</v>
      </c>
      <c r="H148" s="69">
        <f>I148*J148</f>
        <v>64562328.684000008</v>
      </c>
      <c r="I148" s="69">
        <f>X148*Z148+Y148</f>
        <v>969.84120000000007</v>
      </c>
      <c r="J148" s="76">
        <v>66570</v>
      </c>
      <c r="L148" s="62">
        <v>1</v>
      </c>
      <c r="M148" s="61">
        <f>1/6</f>
        <v>0.16666666666666666</v>
      </c>
      <c r="N148" s="67"/>
      <c r="O148" s="67"/>
      <c r="P148" s="67"/>
      <c r="Q148" s="67"/>
      <c r="R148" s="61"/>
      <c r="S148" s="67"/>
      <c r="T148" s="67"/>
      <c r="U148" s="67" t="s">
        <v>909</v>
      </c>
      <c r="V148" s="67">
        <v>0.65400000000000003</v>
      </c>
      <c r="W148" s="61">
        <v>247</v>
      </c>
      <c r="X148" s="60">
        <f>(L148*M148+L149*M149+L150*M150)*6</f>
        <v>2</v>
      </c>
      <c r="Y148" s="67">
        <f>(P148*Q148*R148+V148*W148)*6</f>
        <v>969.22800000000007</v>
      </c>
      <c r="Z148" s="59">
        <v>0.30659999999999998</v>
      </c>
      <c r="AA148" s="58" t="s">
        <v>908</v>
      </c>
    </row>
    <row r="149" spans="1:27" ht="30" x14ac:dyDescent="0.25">
      <c r="A149" s="150"/>
      <c r="B149" s="153"/>
      <c r="C149" s="142"/>
      <c r="D149" s="167"/>
      <c r="E149" s="67" t="s">
        <v>907</v>
      </c>
      <c r="F149" s="67"/>
      <c r="G149" s="67" t="s">
        <v>825</v>
      </c>
      <c r="H149" s="69"/>
      <c r="I149" s="69"/>
      <c r="J149" s="68"/>
      <c r="L149" s="62">
        <v>1</v>
      </c>
      <c r="M149" s="61">
        <f>1/6</f>
        <v>0.16666666666666666</v>
      </c>
      <c r="N149" s="67"/>
      <c r="O149" s="67"/>
      <c r="P149" s="67"/>
      <c r="Q149" s="67"/>
      <c r="R149" s="61"/>
      <c r="S149" s="67"/>
      <c r="T149" s="67"/>
      <c r="U149" s="67"/>
      <c r="V149" s="67"/>
      <c r="W149" s="61"/>
      <c r="X149" s="60"/>
      <c r="Y149" s="67"/>
      <c r="Z149" s="59"/>
      <c r="AA149" s="58" t="s">
        <v>906</v>
      </c>
    </row>
    <row r="150" spans="1:27" ht="45" x14ac:dyDescent="0.25">
      <c r="A150" s="151"/>
      <c r="B150" s="154"/>
      <c r="C150" s="143"/>
      <c r="D150" s="167"/>
      <c r="E150" s="111" t="s">
        <v>1045</v>
      </c>
      <c r="F150" s="67"/>
      <c r="G150" s="67" t="s">
        <v>905</v>
      </c>
      <c r="H150" s="75"/>
      <c r="I150" s="69"/>
      <c r="J150" s="68"/>
      <c r="L150" s="62"/>
      <c r="M150" s="61"/>
      <c r="N150" s="67"/>
      <c r="O150" s="67"/>
      <c r="P150" s="67"/>
      <c r="Q150" s="67"/>
      <c r="R150" s="61"/>
      <c r="S150" s="67"/>
      <c r="T150" s="67"/>
      <c r="U150" s="67"/>
      <c r="V150" s="67"/>
      <c r="W150" s="61"/>
      <c r="X150" s="60"/>
      <c r="Y150" s="67"/>
      <c r="Z150" s="59"/>
      <c r="AA150" s="74" t="s">
        <v>904</v>
      </c>
    </row>
    <row r="151" spans="1:27" ht="30" x14ac:dyDescent="0.25">
      <c r="A151" s="149">
        <v>6</v>
      </c>
      <c r="B151" s="152" t="s">
        <v>903</v>
      </c>
      <c r="C151" s="141" t="s">
        <v>902</v>
      </c>
      <c r="D151" s="155" t="s">
        <v>901</v>
      </c>
      <c r="E151" s="67" t="s">
        <v>127</v>
      </c>
      <c r="F151" s="67"/>
      <c r="G151" s="67"/>
      <c r="H151" s="63"/>
      <c r="I151" s="63"/>
      <c r="J151" s="58"/>
      <c r="L151" s="62"/>
      <c r="M151" s="61"/>
      <c r="N151" s="67"/>
      <c r="O151" s="67"/>
      <c r="P151" s="67"/>
      <c r="Q151" s="67"/>
      <c r="R151" s="61"/>
      <c r="S151" s="67"/>
      <c r="T151" s="67"/>
      <c r="U151" s="67"/>
      <c r="V151" s="67"/>
      <c r="W151" s="61"/>
      <c r="X151" s="60"/>
      <c r="Y151" s="67"/>
      <c r="Z151" s="59"/>
      <c r="AA151" s="58"/>
    </row>
    <row r="152" spans="1:27" x14ac:dyDescent="0.25">
      <c r="A152" s="150"/>
      <c r="B152" s="153"/>
      <c r="C152" s="142"/>
      <c r="D152" s="156"/>
      <c r="E152" s="73" t="s">
        <v>128</v>
      </c>
      <c r="F152" s="67"/>
      <c r="G152" s="67"/>
      <c r="H152" s="63"/>
      <c r="I152" s="63"/>
      <c r="J152" s="58"/>
      <c r="L152" s="62"/>
      <c r="M152" s="61"/>
      <c r="N152" s="67"/>
      <c r="O152" s="67"/>
      <c r="P152" s="67"/>
      <c r="Q152" s="67"/>
      <c r="R152" s="61"/>
      <c r="S152" s="67"/>
      <c r="T152" s="67"/>
      <c r="U152" s="67"/>
      <c r="V152" s="67"/>
      <c r="W152" s="61"/>
      <c r="X152" s="60"/>
      <c r="Y152" s="67"/>
      <c r="Z152" s="59"/>
      <c r="AA152" s="58"/>
    </row>
    <row r="153" spans="1:27" ht="45" x14ac:dyDescent="0.25">
      <c r="A153" s="150"/>
      <c r="B153" s="153"/>
      <c r="C153" s="142"/>
      <c r="D153" s="156"/>
      <c r="E153" s="73" t="s">
        <v>129</v>
      </c>
      <c r="F153" s="67"/>
      <c r="G153" s="67"/>
      <c r="H153" s="63"/>
      <c r="I153" s="63"/>
      <c r="J153" s="58"/>
      <c r="L153" s="62"/>
      <c r="M153" s="61"/>
      <c r="N153" s="67"/>
      <c r="O153" s="67"/>
      <c r="P153" s="67"/>
      <c r="Q153" s="67"/>
      <c r="R153" s="61"/>
      <c r="S153" s="67"/>
      <c r="T153" s="67"/>
      <c r="U153" s="67"/>
      <c r="V153" s="67"/>
      <c r="W153" s="61"/>
      <c r="X153" s="60"/>
      <c r="Y153" s="67"/>
      <c r="Z153" s="59"/>
      <c r="AA153" s="58"/>
    </row>
    <row r="154" spans="1:27" ht="45" x14ac:dyDescent="0.25">
      <c r="A154" s="150"/>
      <c r="B154" s="153"/>
      <c r="C154" s="142"/>
      <c r="D154" s="156"/>
      <c r="E154" s="73" t="s">
        <v>130</v>
      </c>
      <c r="F154" s="67"/>
      <c r="G154" s="67"/>
      <c r="H154" s="63"/>
      <c r="I154" s="63"/>
      <c r="J154" s="58"/>
      <c r="L154" s="62"/>
      <c r="M154" s="61"/>
      <c r="N154" s="67"/>
      <c r="O154" s="67"/>
      <c r="P154" s="67"/>
      <c r="Q154" s="67"/>
      <c r="R154" s="61"/>
      <c r="S154" s="67"/>
      <c r="T154" s="67"/>
      <c r="U154" s="67"/>
      <c r="V154" s="67"/>
      <c r="W154" s="61"/>
      <c r="X154" s="60"/>
      <c r="Y154" s="67"/>
      <c r="Z154" s="59"/>
      <c r="AA154" s="58"/>
    </row>
    <row r="155" spans="1:27" x14ac:dyDescent="0.25">
      <c r="A155" s="150"/>
      <c r="B155" s="153"/>
      <c r="C155" s="142"/>
      <c r="D155" s="156"/>
      <c r="E155" s="73" t="s">
        <v>131</v>
      </c>
      <c r="F155" s="67"/>
      <c r="G155" s="67"/>
      <c r="H155" s="63"/>
      <c r="I155" s="63"/>
      <c r="J155" s="58"/>
      <c r="L155" s="62"/>
      <c r="M155" s="61"/>
      <c r="N155" s="67"/>
      <c r="O155" s="67"/>
      <c r="P155" s="67"/>
      <c r="Q155" s="67"/>
      <c r="R155" s="61"/>
      <c r="S155" s="67"/>
      <c r="T155" s="67"/>
      <c r="U155" s="67"/>
      <c r="V155" s="67"/>
      <c r="W155" s="61"/>
      <c r="X155" s="60"/>
      <c r="Y155" s="67"/>
      <c r="Z155" s="59"/>
      <c r="AA155" s="58"/>
    </row>
    <row r="156" spans="1:27" ht="30" x14ac:dyDescent="0.25">
      <c r="A156" s="150"/>
      <c r="B156" s="153"/>
      <c r="C156" s="142"/>
      <c r="D156" s="156"/>
      <c r="E156" s="73" t="s">
        <v>132</v>
      </c>
      <c r="F156" s="67"/>
      <c r="G156" s="67"/>
      <c r="H156" s="63"/>
      <c r="I156" s="63"/>
      <c r="J156" s="58"/>
      <c r="L156" s="62"/>
      <c r="M156" s="61"/>
      <c r="N156" s="67"/>
      <c r="O156" s="67"/>
      <c r="P156" s="67"/>
      <c r="Q156" s="67"/>
      <c r="R156" s="61"/>
      <c r="S156" s="67"/>
      <c r="T156" s="67"/>
      <c r="U156" s="67"/>
      <c r="V156" s="67"/>
      <c r="W156" s="61"/>
      <c r="X156" s="60"/>
      <c r="Y156" s="67"/>
      <c r="Z156" s="59"/>
      <c r="AA156" s="58"/>
    </row>
    <row r="157" spans="1:27" x14ac:dyDescent="0.25">
      <c r="A157" s="150"/>
      <c r="B157" s="153"/>
      <c r="C157" s="142"/>
      <c r="D157" s="156"/>
      <c r="E157" s="73" t="s">
        <v>133</v>
      </c>
      <c r="F157" s="67"/>
      <c r="G157" s="67"/>
      <c r="H157" s="63"/>
      <c r="I157" s="63"/>
      <c r="J157" s="58"/>
      <c r="L157" s="62"/>
      <c r="M157" s="61"/>
      <c r="N157" s="67"/>
      <c r="O157" s="67"/>
      <c r="P157" s="67"/>
      <c r="Q157" s="67"/>
      <c r="R157" s="61"/>
      <c r="S157" s="67"/>
      <c r="T157" s="67"/>
      <c r="U157" s="67"/>
      <c r="V157" s="67"/>
      <c r="W157" s="61"/>
      <c r="X157" s="60"/>
      <c r="Y157" s="67"/>
      <c r="Z157" s="59"/>
      <c r="AA157" s="58"/>
    </row>
    <row r="158" spans="1:27" x14ac:dyDescent="0.25">
      <c r="A158" s="150"/>
      <c r="B158" s="153"/>
      <c r="C158" s="142"/>
      <c r="D158" s="157"/>
      <c r="E158" s="73" t="s">
        <v>134</v>
      </c>
      <c r="F158" s="67"/>
      <c r="G158" s="67"/>
      <c r="H158" s="63"/>
      <c r="I158" s="63"/>
      <c r="J158" s="58"/>
      <c r="L158" s="62"/>
      <c r="M158" s="61"/>
      <c r="N158" s="67"/>
      <c r="O158" s="67"/>
      <c r="P158" s="67"/>
      <c r="Q158" s="67"/>
      <c r="R158" s="61"/>
      <c r="S158" s="67"/>
      <c r="T158" s="67"/>
      <c r="U158" s="67"/>
      <c r="V158" s="67"/>
      <c r="W158" s="61"/>
      <c r="X158" s="60"/>
      <c r="Y158" s="67"/>
      <c r="Z158" s="59"/>
      <c r="AA158" s="58"/>
    </row>
    <row r="159" spans="1:27" ht="45" x14ac:dyDescent="0.25">
      <c r="A159" s="150"/>
      <c r="B159" s="153"/>
      <c r="C159" s="142"/>
      <c r="D159" s="141" t="s">
        <v>900</v>
      </c>
      <c r="E159" s="67" t="s">
        <v>136</v>
      </c>
      <c r="F159" s="67"/>
      <c r="G159" s="67"/>
      <c r="H159" s="63"/>
      <c r="I159" s="63"/>
      <c r="J159" s="58"/>
      <c r="L159" s="62"/>
      <c r="M159" s="61"/>
      <c r="N159" s="67"/>
      <c r="O159" s="67"/>
      <c r="P159" s="67"/>
      <c r="Q159" s="67"/>
      <c r="R159" s="61"/>
      <c r="S159" s="67"/>
      <c r="T159" s="67"/>
      <c r="U159" s="67"/>
      <c r="V159" s="67"/>
      <c r="W159" s="61"/>
      <c r="X159" s="60"/>
      <c r="Y159" s="67"/>
      <c r="Z159" s="59"/>
      <c r="AA159" s="58"/>
    </row>
    <row r="160" spans="1:27" x14ac:dyDescent="0.25">
      <c r="A160" s="150"/>
      <c r="B160" s="153"/>
      <c r="C160" s="142"/>
      <c r="D160" s="142"/>
      <c r="E160" s="73" t="s">
        <v>128</v>
      </c>
      <c r="F160" s="67"/>
      <c r="G160" s="67"/>
      <c r="H160" s="63"/>
      <c r="I160" s="63"/>
      <c r="J160" s="58"/>
      <c r="L160" s="62"/>
      <c r="M160" s="61"/>
      <c r="N160" s="67"/>
      <c r="O160" s="67"/>
      <c r="P160" s="67"/>
      <c r="Q160" s="67"/>
      <c r="R160" s="61"/>
      <c r="S160" s="67"/>
      <c r="T160" s="67"/>
      <c r="U160" s="67"/>
      <c r="V160" s="67"/>
      <c r="W160" s="61"/>
      <c r="X160" s="60"/>
      <c r="Y160" s="67"/>
      <c r="Z160" s="59"/>
      <c r="AA160" s="58"/>
    </row>
    <row r="161" spans="1:27" ht="45" x14ac:dyDescent="0.25">
      <c r="A161" s="150"/>
      <c r="B161" s="153"/>
      <c r="C161" s="142"/>
      <c r="D161" s="142"/>
      <c r="E161" s="73" t="s">
        <v>129</v>
      </c>
      <c r="F161" s="67"/>
      <c r="G161" s="67"/>
      <c r="H161" s="63"/>
      <c r="I161" s="63"/>
      <c r="J161" s="58"/>
      <c r="L161" s="62"/>
      <c r="M161" s="61"/>
      <c r="N161" s="67"/>
      <c r="O161" s="67"/>
      <c r="P161" s="67"/>
      <c r="Q161" s="67"/>
      <c r="R161" s="61"/>
      <c r="S161" s="67"/>
      <c r="T161" s="67"/>
      <c r="U161" s="67"/>
      <c r="V161" s="67"/>
      <c r="W161" s="61"/>
      <c r="X161" s="60"/>
      <c r="Y161" s="67"/>
      <c r="Z161" s="59"/>
      <c r="AA161" s="58"/>
    </row>
    <row r="162" spans="1:27" ht="45" x14ac:dyDescent="0.25">
      <c r="A162" s="150"/>
      <c r="B162" s="153"/>
      <c r="C162" s="142"/>
      <c r="D162" s="142"/>
      <c r="E162" s="73" t="s">
        <v>130</v>
      </c>
      <c r="F162" s="67"/>
      <c r="G162" s="67"/>
      <c r="H162" s="63"/>
      <c r="I162" s="63"/>
      <c r="J162" s="58"/>
      <c r="L162" s="62"/>
      <c r="M162" s="61"/>
      <c r="N162" s="67"/>
      <c r="O162" s="67"/>
      <c r="P162" s="67"/>
      <c r="Q162" s="67"/>
      <c r="R162" s="61"/>
      <c r="S162" s="67"/>
      <c r="T162" s="67"/>
      <c r="U162" s="67"/>
      <c r="V162" s="67"/>
      <c r="W162" s="61"/>
      <c r="X162" s="60"/>
      <c r="Y162" s="67"/>
      <c r="Z162" s="59"/>
      <c r="AA162" s="58"/>
    </row>
    <row r="163" spans="1:27" x14ac:dyDescent="0.25">
      <c r="A163" s="150"/>
      <c r="B163" s="153"/>
      <c r="C163" s="142"/>
      <c r="D163" s="142"/>
      <c r="E163" s="73" t="s">
        <v>137</v>
      </c>
      <c r="F163" s="67"/>
      <c r="G163" s="67"/>
      <c r="H163" s="63"/>
      <c r="I163" s="63"/>
      <c r="J163" s="58"/>
      <c r="L163" s="62"/>
      <c r="M163" s="61"/>
      <c r="N163" s="67"/>
      <c r="O163" s="67"/>
      <c r="P163" s="67"/>
      <c r="Q163" s="67"/>
      <c r="R163" s="61"/>
      <c r="S163" s="67"/>
      <c r="T163" s="67"/>
      <c r="U163" s="67"/>
      <c r="V163" s="67"/>
      <c r="W163" s="61"/>
      <c r="X163" s="60"/>
      <c r="Y163" s="67"/>
      <c r="Z163" s="59"/>
      <c r="AA163" s="58"/>
    </row>
    <row r="164" spans="1:27" x14ac:dyDescent="0.25">
      <c r="A164" s="150"/>
      <c r="B164" s="153"/>
      <c r="C164" s="142"/>
      <c r="D164" s="142"/>
      <c r="E164" s="73" t="s">
        <v>138</v>
      </c>
      <c r="F164" s="67"/>
      <c r="G164" s="67"/>
      <c r="H164" s="63"/>
      <c r="I164" s="63"/>
      <c r="J164" s="58"/>
      <c r="L164" s="62"/>
      <c r="M164" s="61"/>
      <c r="N164" s="67"/>
      <c r="O164" s="67"/>
      <c r="P164" s="67"/>
      <c r="Q164" s="67"/>
      <c r="R164" s="61"/>
      <c r="S164" s="67"/>
      <c r="T164" s="67"/>
      <c r="U164" s="67"/>
      <c r="V164" s="67"/>
      <c r="W164" s="61"/>
      <c r="X164" s="60"/>
      <c r="Y164" s="67"/>
      <c r="Z164" s="59"/>
      <c r="AA164" s="58"/>
    </row>
    <row r="165" spans="1:27" ht="30" x14ac:dyDescent="0.25">
      <c r="A165" s="151"/>
      <c r="B165" s="154"/>
      <c r="C165" s="143"/>
      <c r="D165" s="143"/>
      <c r="E165" s="73" t="s">
        <v>139</v>
      </c>
      <c r="F165" s="67"/>
      <c r="G165" s="67"/>
      <c r="H165" s="63"/>
      <c r="I165" s="63"/>
      <c r="J165" s="58"/>
      <c r="L165" s="62"/>
      <c r="M165" s="61"/>
      <c r="N165" s="67"/>
      <c r="O165" s="67"/>
      <c r="P165" s="67"/>
      <c r="Q165" s="67"/>
      <c r="R165" s="61"/>
      <c r="S165" s="67"/>
      <c r="T165" s="67"/>
      <c r="U165" s="67"/>
      <c r="V165" s="67"/>
      <c r="W165" s="61"/>
      <c r="X165" s="60"/>
      <c r="Y165" s="67"/>
      <c r="Z165" s="59"/>
      <c r="AA165" s="58"/>
    </row>
    <row r="166" spans="1:27" ht="30" x14ac:dyDescent="0.25">
      <c r="A166" s="149">
        <v>7</v>
      </c>
      <c r="B166" s="152" t="s">
        <v>899</v>
      </c>
      <c r="C166" s="158" t="s">
        <v>898</v>
      </c>
      <c r="D166" s="141" t="s">
        <v>897</v>
      </c>
      <c r="E166" s="67" t="s">
        <v>896</v>
      </c>
      <c r="F166" s="67" t="s">
        <v>205</v>
      </c>
      <c r="G166" s="67"/>
      <c r="H166" s="69">
        <f>I166*J166</f>
        <v>1393344.6182799998</v>
      </c>
      <c r="I166" s="72">
        <f>I167*0.85+I168*0.15</f>
        <v>7.3257199999999996</v>
      </c>
      <c r="J166" s="68">
        <v>190199</v>
      </c>
      <c r="L166" s="62">
        <v>2</v>
      </c>
      <c r="M166" s="61">
        <f>1/6</f>
        <v>0.16666666666666666</v>
      </c>
      <c r="N166" s="67" t="s">
        <v>895</v>
      </c>
      <c r="O166" s="67" t="s">
        <v>894</v>
      </c>
      <c r="P166" s="67">
        <v>1.4123000000000001</v>
      </c>
      <c r="Q166" s="67">
        <v>4</v>
      </c>
      <c r="R166" s="61">
        <f>1/6</f>
        <v>0.16666666666666666</v>
      </c>
      <c r="S166" s="67"/>
      <c r="T166" s="67"/>
      <c r="U166" s="67"/>
      <c r="V166" s="67"/>
      <c r="W166" s="61"/>
      <c r="X166" s="60">
        <f>(L166*M166+L167*M167+L168*M168+L169*M169+L170*M170*Q166+S166*T166)*6</f>
        <v>6.9999999999999991</v>
      </c>
      <c r="Y166" s="59">
        <f>(P166*Q166*R166+V166*W166)*6</f>
        <v>5.6492000000000004</v>
      </c>
      <c r="Z166" s="59">
        <v>0.30659999999999998</v>
      </c>
      <c r="AA166" s="58"/>
    </row>
    <row r="167" spans="1:27" ht="30" x14ac:dyDescent="0.25">
      <c r="A167" s="150"/>
      <c r="B167" s="153"/>
      <c r="C167" s="159"/>
      <c r="D167" s="142"/>
      <c r="E167" s="67" t="s">
        <v>893</v>
      </c>
      <c r="F167" s="67"/>
      <c r="G167" s="67"/>
      <c r="H167" s="69">
        <f>I167*J167</f>
        <v>1260274.5226</v>
      </c>
      <c r="I167" s="72">
        <f>X166*Z166+Y166</f>
        <v>7.7953999999999999</v>
      </c>
      <c r="J167" s="68">
        <v>161669</v>
      </c>
      <c r="L167" s="62">
        <v>1</v>
      </c>
      <c r="M167" s="61">
        <f>1/6</f>
        <v>0.16666666666666666</v>
      </c>
      <c r="N167" s="67"/>
      <c r="O167" s="67" t="s">
        <v>892</v>
      </c>
      <c r="P167" s="67">
        <v>1.4123000000000001</v>
      </c>
      <c r="Q167" s="67">
        <v>2</v>
      </c>
      <c r="R167" s="61">
        <f>1/6</f>
        <v>0.16666666666666666</v>
      </c>
      <c r="S167" s="67"/>
      <c r="T167" s="67"/>
      <c r="U167" s="67"/>
      <c r="V167" s="67"/>
      <c r="W167" s="61"/>
      <c r="X167" s="60">
        <f>(L166*M166+L167*M167+L168*M168+L169*M169+L170*M170*Q167+S167*T167)*6</f>
        <v>5.9999999999999991</v>
      </c>
      <c r="Y167" s="59">
        <f>(P167*Q167*R167+V167*W167)*6</f>
        <v>2.8246000000000002</v>
      </c>
      <c r="Z167" s="59"/>
      <c r="AA167" s="58"/>
    </row>
    <row r="168" spans="1:27" x14ac:dyDescent="0.25">
      <c r="A168" s="150"/>
      <c r="B168" s="153"/>
      <c r="C168" s="159"/>
      <c r="D168" s="142"/>
      <c r="E168" s="67" t="s">
        <v>891</v>
      </c>
      <c r="F168" s="67"/>
      <c r="G168" s="67"/>
      <c r="H168" s="69">
        <f>I168*J168</f>
        <v>133069.62599999999</v>
      </c>
      <c r="I168" s="72">
        <f>X167*Z166+Y167</f>
        <v>4.6642000000000001</v>
      </c>
      <c r="J168" s="68">
        <v>28530</v>
      </c>
      <c r="L168" s="62"/>
      <c r="M168" s="61"/>
      <c r="N168" s="67"/>
      <c r="O168" s="67"/>
      <c r="P168" s="67"/>
      <c r="Q168" s="67"/>
      <c r="R168" s="61"/>
      <c r="S168" s="67"/>
      <c r="T168" s="67"/>
      <c r="U168" s="67"/>
      <c r="V168" s="67"/>
      <c r="W168" s="61"/>
      <c r="X168" s="60"/>
      <c r="Y168" s="67"/>
      <c r="Z168" s="59"/>
      <c r="AA168" s="58"/>
    </row>
    <row r="169" spans="1:27" x14ac:dyDescent="0.25">
      <c r="A169" s="150"/>
      <c r="B169" s="153"/>
      <c r="C169" s="159"/>
      <c r="D169" s="142"/>
      <c r="E169" s="67" t="s">
        <v>890</v>
      </c>
      <c r="F169" s="67"/>
      <c r="G169" s="67"/>
      <c r="H169" s="63"/>
      <c r="I169" s="63"/>
      <c r="J169" s="58"/>
      <c r="L169" s="62">
        <v>2</v>
      </c>
      <c r="M169" s="61">
        <f>1/6</f>
        <v>0.16666666666666666</v>
      </c>
      <c r="N169" s="67"/>
      <c r="O169" s="67"/>
      <c r="P169" s="67"/>
      <c r="Q169" s="67"/>
      <c r="R169" s="61"/>
      <c r="S169" s="67"/>
      <c r="T169" s="67"/>
      <c r="U169" s="67"/>
      <c r="V169" s="67"/>
      <c r="W169" s="61"/>
      <c r="X169" s="60"/>
      <c r="Y169" s="67"/>
      <c r="Z169" s="59"/>
      <c r="AA169" s="58"/>
    </row>
    <row r="170" spans="1:27" x14ac:dyDescent="0.25">
      <c r="A170" s="150"/>
      <c r="B170" s="153"/>
      <c r="C170" s="159"/>
      <c r="D170" s="143"/>
      <c r="E170" s="67" t="s">
        <v>889</v>
      </c>
      <c r="F170" s="67"/>
      <c r="G170" s="67"/>
      <c r="H170" s="63"/>
      <c r="I170" s="63"/>
      <c r="J170" s="58"/>
      <c r="L170" s="62">
        <v>0.5</v>
      </c>
      <c r="M170" s="61">
        <f>1/6</f>
        <v>0.16666666666666666</v>
      </c>
      <c r="N170" s="67"/>
      <c r="O170" s="67"/>
      <c r="P170" s="67"/>
      <c r="Q170" s="67"/>
      <c r="R170" s="61"/>
      <c r="S170" s="67"/>
      <c r="T170" s="67"/>
      <c r="U170" s="67"/>
      <c r="V170" s="67"/>
      <c r="W170" s="61"/>
      <c r="X170" s="60"/>
      <c r="Y170" s="67"/>
      <c r="Z170" s="59"/>
      <c r="AA170" s="58"/>
    </row>
    <row r="171" spans="1:27" ht="30" x14ac:dyDescent="0.25">
      <c r="A171" s="150"/>
      <c r="B171" s="153"/>
      <c r="C171" s="159"/>
      <c r="D171" s="147" t="s">
        <v>888</v>
      </c>
      <c r="E171" s="73" t="s">
        <v>887</v>
      </c>
      <c r="F171" s="67"/>
      <c r="G171" s="67" t="s">
        <v>886</v>
      </c>
      <c r="H171" s="69">
        <f>I171*J171</f>
        <v>0</v>
      </c>
      <c r="I171" s="69">
        <f>X171*Z171+Y171</f>
        <v>52.989480000000015</v>
      </c>
      <c r="J171" s="58"/>
      <c r="L171" s="62">
        <v>2</v>
      </c>
      <c r="M171" s="61">
        <f>1/6</f>
        <v>0.16666666666666666</v>
      </c>
      <c r="N171" s="138" t="s">
        <v>184</v>
      </c>
      <c r="O171" s="65" t="s">
        <v>880</v>
      </c>
      <c r="P171" s="67">
        <v>1</v>
      </c>
      <c r="Q171" s="67">
        <v>1</v>
      </c>
      <c r="R171" s="61">
        <f t="shared" ref="R171:R190" si="0">1/10</f>
        <v>0.1</v>
      </c>
      <c r="S171" s="67">
        <f t="shared" ref="S171:S190" si="1">1/20</f>
        <v>0.05</v>
      </c>
      <c r="T171" s="67">
        <v>4</v>
      </c>
      <c r="U171" s="67"/>
      <c r="V171" s="67"/>
      <c r="W171" s="61"/>
      <c r="X171" s="60">
        <f>(L171*M171+L172*M172+L173*M173+L174*M174+L175*M175+S171*T171+S172*T172+S173*T173+S174*T174+S175*T175+S176*T176+S177*T177+S178*T178+S179*T1908+S180*T180+S181*T181+S182*T182+S183*T183+S184*T184+S185*T185+S186*T186+S187*T187+S188*T188+S189*T189+S190*T190)*6</f>
        <v>37.800000000000018</v>
      </c>
      <c r="Y171" s="67">
        <f>(P171*Q171*R171+P172*Q172*R172+P173*Q173*R173+P174*Q174*R174+P175*Q175*R175+P176*Q176*R176+P177*Q177*R177+P178*Q178*R178+P179*Q179*R179+P180*Q180*R180+P181*Q181*R171+P182*Q182*R182+P183*Q183*R183+P184*Q184*R184+P185*Q185*R185+P186*Q186*R186+P187*Q187*R187+P188*Q188*R188+P189*Q189*R189+P190*Q190*R190+V171*W171)*6</f>
        <v>41.400000000000006</v>
      </c>
      <c r="Z171" s="59">
        <v>0.30659999999999998</v>
      </c>
      <c r="AA171" s="58"/>
    </row>
    <row r="172" spans="1:27" x14ac:dyDescent="0.25">
      <c r="A172" s="150"/>
      <c r="B172" s="153"/>
      <c r="C172" s="159"/>
      <c r="D172" s="148"/>
      <c r="E172" s="94" t="s">
        <v>866</v>
      </c>
      <c r="F172" s="67"/>
      <c r="G172" s="67"/>
      <c r="H172" s="63"/>
      <c r="I172" s="63"/>
      <c r="J172" s="58"/>
      <c r="L172" s="62">
        <v>1</v>
      </c>
      <c r="M172" s="61">
        <f>1/6</f>
        <v>0.16666666666666666</v>
      </c>
      <c r="N172" s="139"/>
      <c r="O172" s="65" t="s">
        <v>885</v>
      </c>
      <c r="P172" s="67">
        <v>0.4</v>
      </c>
      <c r="Q172" s="67">
        <v>1</v>
      </c>
      <c r="R172" s="61">
        <f t="shared" si="0"/>
        <v>0.1</v>
      </c>
      <c r="S172" s="67">
        <f t="shared" si="1"/>
        <v>0.05</v>
      </c>
      <c r="T172" s="67">
        <v>4</v>
      </c>
      <c r="U172" s="67"/>
      <c r="V172" s="67"/>
      <c r="W172" s="61"/>
      <c r="X172" s="60"/>
      <c r="Y172" s="67"/>
      <c r="Z172" s="59"/>
      <c r="AA172" s="58"/>
    </row>
    <row r="173" spans="1:27" x14ac:dyDescent="0.25">
      <c r="A173" s="150"/>
      <c r="B173" s="153"/>
      <c r="C173" s="159"/>
      <c r="D173" s="148"/>
      <c r="E173" s="94" t="s">
        <v>884</v>
      </c>
      <c r="F173" s="67"/>
      <c r="G173" s="67"/>
      <c r="H173" s="63"/>
      <c r="I173" s="63"/>
      <c r="J173" s="58"/>
      <c r="L173" s="62">
        <v>12</v>
      </c>
      <c r="M173" s="61">
        <f>1/6</f>
        <v>0.16666666666666666</v>
      </c>
      <c r="N173" s="139"/>
      <c r="O173" s="65" t="s">
        <v>883</v>
      </c>
      <c r="P173" s="67">
        <v>0.5</v>
      </c>
      <c r="Q173" s="67">
        <v>2</v>
      </c>
      <c r="R173" s="61">
        <f t="shared" si="0"/>
        <v>0.1</v>
      </c>
      <c r="S173" s="67">
        <f t="shared" si="1"/>
        <v>0.05</v>
      </c>
      <c r="T173" s="67">
        <v>4</v>
      </c>
      <c r="U173" s="67"/>
      <c r="V173" s="67"/>
      <c r="W173" s="61"/>
      <c r="X173" s="60"/>
      <c r="Y173" s="67"/>
      <c r="Z173" s="59"/>
      <c r="AA173" s="58"/>
    </row>
    <row r="174" spans="1:27" ht="30" x14ac:dyDescent="0.25">
      <c r="A174" s="150"/>
      <c r="B174" s="153"/>
      <c r="C174" s="159"/>
      <c r="D174" s="148"/>
      <c r="E174" s="67"/>
      <c r="F174" s="67"/>
      <c r="G174" s="67"/>
      <c r="H174" s="63"/>
      <c r="I174" s="63"/>
      <c r="J174" s="58"/>
      <c r="L174" s="62"/>
      <c r="M174" s="61"/>
      <c r="N174" s="139"/>
      <c r="O174" s="65" t="s">
        <v>874</v>
      </c>
      <c r="P174" s="67">
        <v>1</v>
      </c>
      <c r="Q174" s="67">
        <v>1</v>
      </c>
      <c r="R174" s="61">
        <f t="shared" si="0"/>
        <v>0.1</v>
      </c>
      <c r="S174" s="67">
        <f t="shared" si="1"/>
        <v>0.05</v>
      </c>
      <c r="T174" s="67">
        <v>4</v>
      </c>
      <c r="U174" s="67"/>
      <c r="V174" s="67"/>
      <c r="W174" s="61"/>
      <c r="X174" s="60"/>
      <c r="Y174" s="67"/>
      <c r="Z174" s="59"/>
      <c r="AA174" s="58"/>
    </row>
    <row r="175" spans="1:27" x14ac:dyDescent="0.25">
      <c r="A175" s="150"/>
      <c r="B175" s="153"/>
      <c r="C175" s="159"/>
      <c r="D175" s="148"/>
      <c r="E175" s="67"/>
      <c r="F175" s="67"/>
      <c r="G175" s="67"/>
      <c r="H175" s="63"/>
      <c r="I175" s="63"/>
      <c r="J175" s="58"/>
      <c r="L175" s="62"/>
      <c r="M175" s="61"/>
      <c r="N175" s="139"/>
      <c r="O175" s="65" t="s">
        <v>878</v>
      </c>
      <c r="P175" s="67">
        <v>0.7</v>
      </c>
      <c r="Q175" s="67">
        <v>1</v>
      </c>
      <c r="R175" s="61">
        <f t="shared" si="0"/>
        <v>0.1</v>
      </c>
      <c r="S175" s="67">
        <f t="shared" si="1"/>
        <v>0.05</v>
      </c>
      <c r="T175" s="67">
        <v>4</v>
      </c>
      <c r="U175" s="67"/>
      <c r="V175" s="67"/>
      <c r="W175" s="61"/>
      <c r="X175" s="60"/>
      <c r="Y175" s="67"/>
      <c r="Z175" s="59"/>
      <c r="AA175" s="58"/>
    </row>
    <row r="176" spans="1:27" x14ac:dyDescent="0.25">
      <c r="A176" s="150"/>
      <c r="B176" s="153"/>
      <c r="C176" s="159"/>
      <c r="D176" s="148"/>
      <c r="E176" s="67"/>
      <c r="F176" s="67"/>
      <c r="G176" s="67"/>
      <c r="H176" s="63"/>
      <c r="I176" s="63"/>
      <c r="J176" s="58"/>
      <c r="L176" s="62"/>
      <c r="M176" s="61"/>
      <c r="N176" s="139"/>
      <c r="O176" s="65" t="s">
        <v>873</v>
      </c>
      <c r="P176" s="67">
        <v>0.6</v>
      </c>
      <c r="Q176" s="67">
        <v>1</v>
      </c>
      <c r="R176" s="61">
        <f t="shared" si="0"/>
        <v>0.1</v>
      </c>
      <c r="S176" s="67">
        <f t="shared" si="1"/>
        <v>0.05</v>
      </c>
      <c r="T176" s="67">
        <v>4</v>
      </c>
      <c r="U176" s="67"/>
      <c r="V176" s="67"/>
      <c r="W176" s="61"/>
      <c r="X176" s="60"/>
      <c r="Y176" s="67"/>
      <c r="Z176" s="59"/>
      <c r="AA176" s="58"/>
    </row>
    <row r="177" spans="1:27" ht="30" x14ac:dyDescent="0.25">
      <c r="A177" s="150"/>
      <c r="B177" s="153"/>
      <c r="C177" s="159"/>
      <c r="D177" s="148"/>
      <c r="E177" s="67"/>
      <c r="F177" s="67"/>
      <c r="G177" s="67"/>
      <c r="H177" s="63"/>
      <c r="I177" s="63"/>
      <c r="J177" s="58"/>
      <c r="L177" s="62"/>
      <c r="M177" s="61"/>
      <c r="N177" s="139"/>
      <c r="O177" s="65" t="s">
        <v>882</v>
      </c>
      <c r="P177" s="67">
        <v>6</v>
      </c>
      <c r="Q177" s="67">
        <v>1</v>
      </c>
      <c r="R177" s="61">
        <f t="shared" si="0"/>
        <v>0.1</v>
      </c>
      <c r="S177" s="67">
        <f t="shared" si="1"/>
        <v>0.05</v>
      </c>
      <c r="T177" s="67">
        <v>4</v>
      </c>
      <c r="U177" s="67"/>
      <c r="V177" s="67"/>
      <c r="W177" s="61"/>
      <c r="X177" s="60"/>
      <c r="Y177" s="67"/>
      <c r="Z177" s="59"/>
      <c r="AA177" s="58"/>
    </row>
    <row r="178" spans="1:27" x14ac:dyDescent="0.25">
      <c r="A178" s="150"/>
      <c r="B178" s="153"/>
      <c r="C178" s="159"/>
      <c r="D178" s="148"/>
      <c r="E178" s="67"/>
      <c r="F178" s="67"/>
      <c r="G178" s="67"/>
      <c r="H178" s="63"/>
      <c r="I178" s="63"/>
      <c r="J178" s="58"/>
      <c r="L178" s="62"/>
      <c r="M178" s="61"/>
      <c r="N178" s="140" t="s">
        <v>881</v>
      </c>
      <c r="O178" s="65" t="s">
        <v>880</v>
      </c>
      <c r="P178" s="67">
        <v>1</v>
      </c>
      <c r="Q178" s="67">
        <v>1</v>
      </c>
      <c r="R178" s="61">
        <f t="shared" si="0"/>
        <v>0.1</v>
      </c>
      <c r="S178" s="67">
        <f t="shared" si="1"/>
        <v>0.05</v>
      </c>
      <c r="T178" s="67">
        <v>4</v>
      </c>
      <c r="U178" s="67"/>
      <c r="V178" s="67"/>
      <c r="W178" s="61"/>
      <c r="X178" s="60"/>
      <c r="Y178" s="67"/>
      <c r="Z178" s="59"/>
      <c r="AA178" s="58"/>
    </row>
    <row r="179" spans="1:27" x14ac:dyDescent="0.25">
      <c r="A179" s="150"/>
      <c r="B179" s="153"/>
      <c r="C179" s="159"/>
      <c r="D179" s="148"/>
      <c r="E179" s="67"/>
      <c r="F179" s="67"/>
      <c r="G179" s="67"/>
      <c r="H179" s="63"/>
      <c r="I179" s="63"/>
      <c r="J179" s="58"/>
      <c r="L179" s="62"/>
      <c r="M179" s="61"/>
      <c r="N179" s="139"/>
      <c r="O179" s="65" t="s">
        <v>879</v>
      </c>
      <c r="P179" s="67">
        <v>0.5</v>
      </c>
      <c r="Q179" s="67">
        <v>1</v>
      </c>
      <c r="R179" s="61">
        <f t="shared" si="0"/>
        <v>0.1</v>
      </c>
      <c r="S179" s="67">
        <f t="shared" si="1"/>
        <v>0.05</v>
      </c>
      <c r="T179" s="67">
        <v>4</v>
      </c>
      <c r="U179" s="67"/>
      <c r="V179" s="67"/>
      <c r="W179" s="61"/>
      <c r="X179" s="60"/>
      <c r="Y179" s="67"/>
      <c r="Z179" s="59"/>
      <c r="AA179" s="58"/>
    </row>
    <row r="180" spans="1:27" ht="30" x14ac:dyDescent="0.25">
      <c r="A180" s="150"/>
      <c r="B180" s="153"/>
      <c r="C180" s="159"/>
      <c r="D180" s="148"/>
      <c r="E180" s="67"/>
      <c r="F180" s="67"/>
      <c r="G180" s="67"/>
      <c r="H180" s="63"/>
      <c r="I180" s="63"/>
      <c r="J180" s="58"/>
      <c r="L180" s="62"/>
      <c r="M180" s="61"/>
      <c r="N180" s="139"/>
      <c r="O180" s="65" t="s">
        <v>874</v>
      </c>
      <c r="P180" s="67">
        <v>1</v>
      </c>
      <c r="Q180" s="67">
        <v>1</v>
      </c>
      <c r="R180" s="61">
        <f t="shared" si="0"/>
        <v>0.1</v>
      </c>
      <c r="S180" s="67">
        <f t="shared" si="1"/>
        <v>0.05</v>
      </c>
      <c r="T180" s="67">
        <v>4</v>
      </c>
      <c r="U180" s="67"/>
      <c r="V180" s="67"/>
      <c r="W180" s="61"/>
      <c r="X180" s="60"/>
      <c r="Y180" s="67"/>
      <c r="Z180" s="59"/>
      <c r="AA180" s="58"/>
    </row>
    <row r="181" spans="1:27" x14ac:dyDescent="0.25">
      <c r="A181" s="150"/>
      <c r="B181" s="153"/>
      <c r="C181" s="159"/>
      <c r="D181" s="148"/>
      <c r="E181" s="67"/>
      <c r="F181" s="67"/>
      <c r="G181" s="67"/>
      <c r="H181" s="63"/>
      <c r="I181" s="63"/>
      <c r="J181" s="58"/>
      <c r="L181" s="62"/>
      <c r="M181" s="61"/>
      <c r="N181" s="139"/>
      <c r="O181" s="65" t="s">
        <v>878</v>
      </c>
      <c r="P181" s="67">
        <v>0.6</v>
      </c>
      <c r="Q181" s="67">
        <v>1</v>
      </c>
      <c r="R181" s="61">
        <f t="shared" si="0"/>
        <v>0.1</v>
      </c>
      <c r="S181" s="67">
        <f t="shared" si="1"/>
        <v>0.05</v>
      </c>
      <c r="T181" s="67">
        <v>4</v>
      </c>
      <c r="U181" s="67"/>
      <c r="V181" s="67"/>
      <c r="W181" s="61"/>
      <c r="X181" s="60"/>
      <c r="Y181" s="67"/>
      <c r="Z181" s="59"/>
      <c r="AA181" s="58"/>
    </row>
    <row r="182" spans="1:27" x14ac:dyDescent="0.25">
      <c r="A182" s="150"/>
      <c r="B182" s="153"/>
      <c r="C182" s="159"/>
      <c r="D182" s="148"/>
      <c r="E182" s="67"/>
      <c r="F182" s="67"/>
      <c r="G182" s="67"/>
      <c r="H182" s="63"/>
      <c r="I182" s="63"/>
      <c r="J182" s="58"/>
      <c r="L182" s="62"/>
      <c r="M182" s="61"/>
      <c r="N182" s="139"/>
      <c r="O182" s="65" t="s">
        <v>873</v>
      </c>
      <c r="P182" s="67">
        <v>0.7</v>
      </c>
      <c r="Q182" s="67">
        <v>1</v>
      </c>
      <c r="R182" s="61">
        <f t="shared" si="0"/>
        <v>0.1</v>
      </c>
      <c r="S182" s="67">
        <f t="shared" si="1"/>
        <v>0.05</v>
      </c>
      <c r="T182" s="67">
        <v>4</v>
      </c>
      <c r="U182" s="67"/>
      <c r="V182" s="67"/>
      <c r="W182" s="61"/>
      <c r="X182" s="60"/>
      <c r="Y182" s="67"/>
      <c r="Z182" s="59"/>
      <c r="AA182" s="58"/>
    </row>
    <row r="183" spans="1:27" x14ac:dyDescent="0.25">
      <c r="A183" s="150"/>
      <c r="B183" s="153"/>
      <c r="C183" s="159"/>
      <c r="D183" s="148"/>
      <c r="E183" s="67"/>
      <c r="F183" s="67"/>
      <c r="G183" s="67"/>
      <c r="H183" s="63"/>
      <c r="I183" s="63"/>
      <c r="J183" s="58"/>
      <c r="L183" s="62"/>
      <c r="M183" s="61"/>
      <c r="N183" s="139"/>
      <c r="O183" s="65" t="s">
        <v>872</v>
      </c>
      <c r="P183" s="67">
        <v>7</v>
      </c>
      <c r="Q183" s="67">
        <v>1</v>
      </c>
      <c r="R183" s="61">
        <f t="shared" si="0"/>
        <v>0.1</v>
      </c>
      <c r="S183" s="67">
        <f t="shared" si="1"/>
        <v>0.05</v>
      </c>
      <c r="T183" s="67">
        <v>4</v>
      </c>
      <c r="U183" s="67"/>
      <c r="V183" s="67"/>
      <c r="W183" s="61"/>
      <c r="X183" s="60"/>
      <c r="Y183" s="67"/>
      <c r="Z183" s="59"/>
      <c r="AA183" s="58"/>
    </row>
    <row r="184" spans="1:27" x14ac:dyDescent="0.25">
      <c r="A184" s="150"/>
      <c r="B184" s="153"/>
      <c r="C184" s="159"/>
      <c r="D184" s="148"/>
      <c r="E184" s="67"/>
      <c r="F184" s="67"/>
      <c r="G184" s="67"/>
      <c r="H184" s="63"/>
      <c r="I184" s="63"/>
      <c r="J184" s="58"/>
      <c r="L184" s="62"/>
      <c r="M184" s="61"/>
      <c r="N184" s="139"/>
      <c r="O184" s="67" t="s">
        <v>871</v>
      </c>
      <c r="P184" s="67">
        <v>17</v>
      </c>
      <c r="Q184" s="67">
        <v>1</v>
      </c>
      <c r="R184" s="61">
        <f t="shared" si="0"/>
        <v>0.1</v>
      </c>
      <c r="S184" s="67">
        <f t="shared" si="1"/>
        <v>0.05</v>
      </c>
      <c r="T184" s="67">
        <v>4</v>
      </c>
      <c r="U184" s="67"/>
      <c r="V184" s="67"/>
      <c r="W184" s="61"/>
      <c r="X184" s="60"/>
      <c r="Y184" s="67"/>
      <c r="Z184" s="59"/>
      <c r="AA184" s="58"/>
    </row>
    <row r="185" spans="1:27" x14ac:dyDescent="0.25">
      <c r="A185" s="150"/>
      <c r="B185" s="153"/>
      <c r="C185" s="159"/>
      <c r="D185" s="148"/>
      <c r="E185" s="67"/>
      <c r="F185" s="67"/>
      <c r="G185" s="67"/>
      <c r="H185" s="63"/>
      <c r="I185" s="63"/>
      <c r="J185" s="58"/>
      <c r="L185" s="62"/>
      <c r="M185" s="61"/>
      <c r="N185" s="140" t="s">
        <v>877</v>
      </c>
      <c r="O185" s="65" t="s">
        <v>876</v>
      </c>
      <c r="P185" s="67">
        <v>0.8</v>
      </c>
      <c r="Q185" s="67">
        <v>1</v>
      </c>
      <c r="R185" s="61">
        <f t="shared" si="0"/>
        <v>0.1</v>
      </c>
      <c r="S185" s="67">
        <f t="shared" si="1"/>
        <v>0.05</v>
      </c>
      <c r="T185" s="67">
        <v>4</v>
      </c>
      <c r="U185" s="67"/>
      <c r="V185" s="67"/>
      <c r="W185" s="61"/>
      <c r="X185" s="60"/>
      <c r="Y185" s="67"/>
      <c r="Z185" s="59"/>
      <c r="AA185" s="58"/>
    </row>
    <row r="186" spans="1:27" ht="60" x14ac:dyDescent="0.25">
      <c r="A186" s="150"/>
      <c r="B186" s="153"/>
      <c r="C186" s="159"/>
      <c r="D186" s="148"/>
      <c r="E186" s="67"/>
      <c r="F186" s="67"/>
      <c r="G186" s="67"/>
      <c r="H186" s="63"/>
      <c r="I186" s="63"/>
      <c r="J186" s="58"/>
      <c r="L186" s="62"/>
      <c r="M186" s="61"/>
      <c r="N186" s="139"/>
      <c r="O186" s="65" t="s">
        <v>875</v>
      </c>
      <c r="P186" s="67">
        <v>4</v>
      </c>
      <c r="Q186" s="67">
        <v>1</v>
      </c>
      <c r="R186" s="61">
        <f t="shared" si="0"/>
        <v>0.1</v>
      </c>
      <c r="S186" s="67">
        <f t="shared" si="1"/>
        <v>0.05</v>
      </c>
      <c r="T186" s="67">
        <v>4</v>
      </c>
      <c r="U186" s="67"/>
      <c r="V186" s="67"/>
      <c r="W186" s="61"/>
      <c r="X186" s="60"/>
      <c r="Y186" s="67"/>
      <c r="Z186" s="59"/>
      <c r="AA186" s="58"/>
    </row>
    <row r="187" spans="1:27" ht="30" x14ac:dyDescent="0.25">
      <c r="A187" s="150"/>
      <c r="B187" s="153"/>
      <c r="C187" s="159"/>
      <c r="D187" s="148"/>
      <c r="E187" s="67"/>
      <c r="F187" s="67"/>
      <c r="G187" s="67"/>
      <c r="H187" s="63"/>
      <c r="I187" s="63"/>
      <c r="J187" s="58"/>
      <c r="L187" s="62"/>
      <c r="M187" s="61"/>
      <c r="N187" s="139"/>
      <c r="O187" s="65" t="s">
        <v>874</v>
      </c>
      <c r="P187" s="67">
        <v>1</v>
      </c>
      <c r="Q187" s="67">
        <v>1</v>
      </c>
      <c r="R187" s="61">
        <f t="shared" si="0"/>
        <v>0.1</v>
      </c>
      <c r="S187" s="67">
        <f t="shared" si="1"/>
        <v>0.05</v>
      </c>
      <c r="T187" s="67">
        <v>4</v>
      </c>
      <c r="U187" s="67"/>
      <c r="V187" s="67"/>
      <c r="W187" s="61"/>
      <c r="X187" s="60"/>
      <c r="Y187" s="67"/>
      <c r="Z187" s="59"/>
      <c r="AA187" s="58"/>
    </row>
    <row r="188" spans="1:27" x14ac:dyDescent="0.25">
      <c r="A188" s="150"/>
      <c r="B188" s="153"/>
      <c r="C188" s="159"/>
      <c r="D188" s="148"/>
      <c r="E188" s="67"/>
      <c r="F188" s="67"/>
      <c r="G188" s="67"/>
      <c r="H188" s="63"/>
      <c r="I188" s="63"/>
      <c r="J188" s="58"/>
      <c r="L188" s="62"/>
      <c r="M188" s="61"/>
      <c r="N188" s="139"/>
      <c r="O188" s="65" t="s">
        <v>873</v>
      </c>
      <c r="P188" s="67">
        <v>0.7</v>
      </c>
      <c r="Q188" s="67">
        <v>1</v>
      </c>
      <c r="R188" s="61">
        <f t="shared" si="0"/>
        <v>0.1</v>
      </c>
      <c r="S188" s="67">
        <f t="shared" si="1"/>
        <v>0.05</v>
      </c>
      <c r="T188" s="67">
        <v>4</v>
      </c>
      <c r="U188" s="67"/>
      <c r="V188" s="67"/>
      <c r="W188" s="61"/>
      <c r="X188" s="60"/>
      <c r="Y188" s="67"/>
      <c r="Z188" s="59"/>
      <c r="AA188" s="58"/>
    </row>
    <row r="189" spans="1:27" x14ac:dyDescent="0.25">
      <c r="A189" s="150"/>
      <c r="B189" s="153"/>
      <c r="C189" s="159"/>
      <c r="D189" s="148"/>
      <c r="E189" s="67"/>
      <c r="F189" s="67"/>
      <c r="G189" s="67"/>
      <c r="H189" s="63"/>
      <c r="I189" s="63"/>
      <c r="J189" s="58"/>
      <c r="L189" s="62"/>
      <c r="M189" s="61"/>
      <c r="N189" s="139"/>
      <c r="O189" s="65" t="s">
        <v>872</v>
      </c>
      <c r="P189" s="67">
        <v>7</v>
      </c>
      <c r="Q189" s="67">
        <v>1</v>
      </c>
      <c r="R189" s="61">
        <f t="shared" si="0"/>
        <v>0.1</v>
      </c>
      <c r="S189" s="67">
        <f t="shared" si="1"/>
        <v>0.05</v>
      </c>
      <c r="T189" s="67">
        <v>4</v>
      </c>
      <c r="U189" s="67"/>
      <c r="V189" s="67"/>
      <c r="W189" s="61"/>
      <c r="X189" s="60"/>
      <c r="Y189" s="67"/>
      <c r="Z189" s="59"/>
      <c r="AA189" s="58"/>
    </row>
    <row r="190" spans="1:27" x14ac:dyDescent="0.25">
      <c r="A190" s="150"/>
      <c r="B190" s="153"/>
      <c r="C190" s="160"/>
      <c r="D190" s="148"/>
      <c r="E190" s="67"/>
      <c r="F190" s="67"/>
      <c r="G190" s="67"/>
      <c r="H190" s="63"/>
      <c r="I190" s="63"/>
      <c r="J190" s="58"/>
      <c r="L190" s="62"/>
      <c r="M190" s="61"/>
      <c r="N190" s="139"/>
      <c r="O190" s="67" t="s">
        <v>871</v>
      </c>
      <c r="P190" s="67">
        <v>17</v>
      </c>
      <c r="Q190" s="67">
        <v>1</v>
      </c>
      <c r="R190" s="61">
        <f t="shared" si="0"/>
        <v>0.1</v>
      </c>
      <c r="S190" s="67">
        <f t="shared" si="1"/>
        <v>0.05</v>
      </c>
      <c r="T190" s="67">
        <v>4</v>
      </c>
      <c r="U190" s="67"/>
      <c r="V190" s="67"/>
      <c r="W190" s="61"/>
      <c r="X190" s="60"/>
      <c r="Y190" s="67"/>
      <c r="Z190" s="59"/>
      <c r="AA190" s="58"/>
    </row>
    <row r="191" spans="1:27" ht="30" x14ac:dyDescent="0.25">
      <c r="A191" s="150"/>
      <c r="B191" s="153"/>
      <c r="C191" s="141" t="s">
        <v>169</v>
      </c>
      <c r="D191" s="144" t="s">
        <v>870</v>
      </c>
      <c r="E191" s="66" t="s">
        <v>869</v>
      </c>
      <c r="F191" s="67"/>
      <c r="G191" s="67" t="s">
        <v>825</v>
      </c>
      <c r="H191" s="69">
        <f>I191*J191</f>
        <v>1087805.1406999999</v>
      </c>
      <c r="I191" s="69">
        <f>X191*Z191+Y191</f>
        <v>5.7192999999999996</v>
      </c>
      <c r="J191" s="68">
        <v>190199</v>
      </c>
      <c r="L191" s="71">
        <v>0.5</v>
      </c>
      <c r="M191" s="61">
        <f>1/6</f>
        <v>0.16666666666666666</v>
      </c>
      <c r="N191" s="67" t="s">
        <v>868</v>
      </c>
      <c r="O191" s="67" t="s">
        <v>867</v>
      </c>
      <c r="P191" s="67">
        <v>3.5</v>
      </c>
      <c r="Q191" s="67">
        <v>1</v>
      </c>
      <c r="R191" s="61">
        <f>2/6</f>
        <v>0.33333333333333331</v>
      </c>
      <c r="S191" s="67">
        <v>0.1</v>
      </c>
      <c r="T191" s="67">
        <v>2</v>
      </c>
      <c r="U191" s="67"/>
      <c r="V191" s="67">
        <v>2.5</v>
      </c>
      <c r="W191" s="61">
        <f>1/6</f>
        <v>0.16666666666666666</v>
      </c>
      <c r="X191" s="60">
        <f>(L191*M191+L192*M192+L193*M193+L208*M208+R191*T191)*6</f>
        <v>10.5</v>
      </c>
      <c r="Y191" s="67">
        <f>(P192*Q192*R192+P193*Q193*R193+V191*W191)*6</f>
        <v>2.5</v>
      </c>
      <c r="Z191" s="59">
        <v>0.30659999999999998</v>
      </c>
      <c r="AA191" s="58"/>
    </row>
    <row r="192" spans="1:27" x14ac:dyDescent="0.25">
      <c r="A192" s="150"/>
      <c r="B192" s="153"/>
      <c r="C192" s="142"/>
      <c r="D192" s="145"/>
      <c r="E192" s="66" t="s">
        <v>866</v>
      </c>
      <c r="F192" s="67"/>
      <c r="G192" s="67"/>
      <c r="H192" s="63"/>
      <c r="I192" s="63"/>
      <c r="J192" s="58"/>
      <c r="L192" s="71">
        <v>1</v>
      </c>
      <c r="M192" s="61">
        <f>1/6</f>
        <v>0.16666666666666666</v>
      </c>
      <c r="N192" s="67"/>
      <c r="O192" s="67"/>
      <c r="P192" s="67"/>
      <c r="Q192" s="67"/>
      <c r="R192" s="61"/>
      <c r="S192" s="67"/>
      <c r="T192" s="67"/>
      <c r="U192" s="67"/>
      <c r="V192" s="67"/>
      <c r="W192" s="61"/>
      <c r="X192" s="60"/>
      <c r="Y192" s="67"/>
      <c r="Z192" s="59"/>
      <c r="AA192" s="58"/>
    </row>
    <row r="193" spans="1:27" x14ac:dyDescent="0.25">
      <c r="A193" s="150"/>
      <c r="B193" s="153"/>
      <c r="C193" s="142"/>
      <c r="D193" s="146"/>
      <c r="E193" s="66" t="s">
        <v>865</v>
      </c>
      <c r="F193" s="67"/>
      <c r="G193" s="67"/>
      <c r="H193" s="63"/>
      <c r="I193" s="63"/>
      <c r="J193" s="58"/>
      <c r="L193" s="71">
        <v>1</v>
      </c>
      <c r="M193" s="61">
        <f>2/6</f>
        <v>0.33333333333333331</v>
      </c>
      <c r="N193" s="67"/>
      <c r="O193" s="67"/>
      <c r="P193" s="67"/>
      <c r="Q193" s="67"/>
      <c r="R193" s="61"/>
      <c r="S193" s="67"/>
      <c r="T193" s="67"/>
      <c r="U193" s="67"/>
      <c r="V193" s="67"/>
      <c r="W193" s="61"/>
      <c r="X193" s="60"/>
      <c r="Y193" s="67"/>
      <c r="Z193" s="59"/>
      <c r="AA193" s="58"/>
    </row>
    <row r="194" spans="1:27" ht="90" x14ac:dyDescent="0.25">
      <c r="A194" s="150"/>
      <c r="B194" s="153"/>
      <c r="C194" s="142"/>
      <c r="D194" s="147" t="s">
        <v>864</v>
      </c>
      <c r="E194" s="66" t="s">
        <v>863</v>
      </c>
      <c r="F194" s="67"/>
      <c r="G194" s="67" t="s">
        <v>825</v>
      </c>
      <c r="H194" s="69">
        <f>I194*J194</f>
        <v>6106548.1138999993</v>
      </c>
      <c r="I194" s="69">
        <f>X194*Z194+Y194</f>
        <v>32.106099999999998</v>
      </c>
      <c r="J194" s="68">
        <v>190199</v>
      </c>
      <c r="L194" s="62">
        <v>2</v>
      </c>
      <c r="M194" s="61">
        <f t="shared" ref="M194:M201" si="2">1/6</f>
        <v>0.16666666666666666</v>
      </c>
      <c r="N194" s="65" t="s">
        <v>862</v>
      </c>
      <c r="O194" s="65" t="s">
        <v>190</v>
      </c>
      <c r="P194" s="67">
        <v>2.5</v>
      </c>
      <c r="Q194" s="67">
        <v>10</v>
      </c>
      <c r="R194" s="61">
        <f>1/6</f>
        <v>0.16666666666666666</v>
      </c>
      <c r="S194" s="67">
        <v>0.5</v>
      </c>
      <c r="T194" s="67">
        <v>1</v>
      </c>
      <c r="U194" s="67"/>
      <c r="V194" s="67"/>
      <c r="W194" s="61"/>
      <c r="X194" s="60">
        <f>(L194*M194+L195*M195+L196*M196+L197*M197+S194*T194)*6</f>
        <v>8.5</v>
      </c>
      <c r="Y194" s="67">
        <f>(P194*Q194*R194+P195*Q195*R195+V194*W194)*6</f>
        <v>29.499999999999996</v>
      </c>
      <c r="Z194" s="59">
        <v>0.30659999999999998</v>
      </c>
      <c r="AA194" s="58"/>
    </row>
    <row r="195" spans="1:27" ht="30" x14ac:dyDescent="0.25">
      <c r="A195" s="150"/>
      <c r="B195" s="153"/>
      <c r="C195" s="142"/>
      <c r="D195" s="148"/>
      <c r="E195" s="66" t="s">
        <v>861</v>
      </c>
      <c r="F195" s="67"/>
      <c r="G195" s="67" t="s">
        <v>825</v>
      </c>
      <c r="H195" s="63"/>
      <c r="I195" s="63"/>
      <c r="J195" s="58"/>
      <c r="L195" s="62">
        <v>1</v>
      </c>
      <c r="M195" s="61">
        <f t="shared" si="2"/>
        <v>0.16666666666666666</v>
      </c>
      <c r="N195" s="67"/>
      <c r="O195" s="65" t="s">
        <v>860</v>
      </c>
      <c r="P195" s="67">
        <v>4.5</v>
      </c>
      <c r="Q195" s="67">
        <v>1</v>
      </c>
      <c r="R195" s="61">
        <f>1/6</f>
        <v>0.16666666666666666</v>
      </c>
      <c r="S195" s="67">
        <v>0.1</v>
      </c>
      <c r="T195" s="67">
        <v>1</v>
      </c>
      <c r="U195" s="67"/>
      <c r="V195" s="67"/>
      <c r="W195" s="61"/>
      <c r="X195" s="60"/>
      <c r="Y195" s="67"/>
      <c r="Z195" s="59"/>
      <c r="AA195" s="58"/>
    </row>
    <row r="196" spans="1:27" x14ac:dyDescent="0.25">
      <c r="A196" s="150"/>
      <c r="B196" s="153"/>
      <c r="C196" s="142"/>
      <c r="D196" s="148"/>
      <c r="E196" s="66" t="s">
        <v>859</v>
      </c>
      <c r="F196" s="67"/>
      <c r="G196" s="67"/>
      <c r="H196" s="63"/>
      <c r="I196" s="63"/>
      <c r="J196" s="58"/>
      <c r="L196" s="62">
        <v>1</v>
      </c>
      <c r="M196" s="61">
        <f t="shared" si="2"/>
        <v>0.16666666666666666</v>
      </c>
      <c r="N196" s="67"/>
      <c r="O196" s="67"/>
      <c r="P196" s="67"/>
      <c r="Q196" s="67"/>
      <c r="R196" s="61"/>
      <c r="S196" s="67"/>
      <c r="T196" s="67"/>
      <c r="U196" s="67"/>
      <c r="V196" s="67"/>
      <c r="W196" s="61"/>
      <c r="X196" s="60"/>
      <c r="Y196" s="67"/>
      <c r="Z196" s="59"/>
      <c r="AA196" s="58"/>
    </row>
    <row r="197" spans="1:27" x14ac:dyDescent="0.25">
      <c r="A197" s="150"/>
      <c r="B197" s="153"/>
      <c r="C197" s="142"/>
      <c r="D197" s="148"/>
      <c r="E197" s="66" t="s">
        <v>858</v>
      </c>
      <c r="F197" s="94" t="s">
        <v>190</v>
      </c>
      <c r="G197" s="67"/>
      <c r="H197" s="63"/>
      <c r="I197" s="63"/>
      <c r="J197" s="58"/>
      <c r="L197" s="62">
        <v>1.5</v>
      </c>
      <c r="M197" s="61">
        <f t="shared" si="2"/>
        <v>0.16666666666666666</v>
      </c>
      <c r="N197" s="67"/>
      <c r="O197" s="67"/>
      <c r="P197" s="67"/>
      <c r="Q197" s="67"/>
      <c r="R197" s="61"/>
      <c r="S197" s="67"/>
      <c r="T197" s="67"/>
      <c r="U197" s="67"/>
      <c r="V197" s="67"/>
      <c r="W197" s="61"/>
      <c r="X197" s="60"/>
      <c r="Y197" s="67"/>
      <c r="Z197" s="59"/>
      <c r="AA197" s="58"/>
    </row>
    <row r="198" spans="1:27" ht="45" x14ac:dyDescent="0.25">
      <c r="A198" s="150"/>
      <c r="B198" s="153"/>
      <c r="C198" s="142"/>
      <c r="D198" s="147" t="s">
        <v>857</v>
      </c>
      <c r="E198" s="66" t="s">
        <v>856</v>
      </c>
      <c r="F198" s="67"/>
      <c r="G198" s="67" t="s">
        <v>825</v>
      </c>
      <c r="H198" s="69">
        <f>I198*J198</f>
        <v>6766842.9622999988</v>
      </c>
      <c r="I198" s="69">
        <f>X198*Z198+Y198</f>
        <v>35.577699999999993</v>
      </c>
      <c r="J198" s="68">
        <v>190199</v>
      </c>
      <c r="L198" s="62">
        <v>0.5</v>
      </c>
      <c r="M198" s="61">
        <f t="shared" si="2"/>
        <v>0.16666666666666666</v>
      </c>
      <c r="N198" s="64" t="s">
        <v>855</v>
      </c>
      <c r="O198" s="65" t="s">
        <v>851</v>
      </c>
      <c r="P198" s="67">
        <v>25</v>
      </c>
      <c r="Q198" s="67">
        <v>1</v>
      </c>
      <c r="R198" s="61">
        <f>1/6</f>
        <v>0.16666666666666666</v>
      </c>
      <c r="S198" s="67">
        <v>1</v>
      </c>
      <c r="T198" s="67">
        <v>4</v>
      </c>
      <c r="U198" s="67"/>
      <c r="V198" s="67"/>
      <c r="W198" s="61"/>
      <c r="X198" s="60">
        <f>(L198*M198+L199*M199+L200*M200+L201*M201+S198*T198)*6</f>
        <v>34.5</v>
      </c>
      <c r="Y198" s="67">
        <f>(P198*Q198*R198+P199*Q199*R199+V198*W198)*6</f>
        <v>24.999999999999996</v>
      </c>
      <c r="Z198" s="59">
        <v>0.30659999999999998</v>
      </c>
      <c r="AA198" s="58"/>
    </row>
    <row r="199" spans="1:27" x14ac:dyDescent="0.25">
      <c r="A199" s="150"/>
      <c r="B199" s="153"/>
      <c r="C199" s="142"/>
      <c r="D199" s="148"/>
      <c r="E199" s="66" t="s">
        <v>854</v>
      </c>
      <c r="F199" s="67"/>
      <c r="G199" s="67"/>
      <c r="H199" s="63"/>
      <c r="I199" s="63"/>
      <c r="J199" s="58"/>
      <c r="L199" s="62">
        <v>1</v>
      </c>
      <c r="M199" s="61">
        <f t="shared" si="2"/>
        <v>0.16666666666666666</v>
      </c>
      <c r="N199" s="67"/>
      <c r="O199" s="67"/>
      <c r="P199" s="67"/>
      <c r="Q199" s="67"/>
      <c r="R199" s="61"/>
      <c r="S199" s="67"/>
      <c r="T199" s="67"/>
      <c r="U199" s="67"/>
      <c r="V199" s="67"/>
      <c r="W199" s="61"/>
      <c r="X199" s="60"/>
      <c r="Y199" s="67"/>
      <c r="Z199" s="59"/>
      <c r="AA199" s="58"/>
    </row>
    <row r="200" spans="1:27" x14ac:dyDescent="0.25">
      <c r="A200" s="150"/>
      <c r="B200" s="153"/>
      <c r="C200" s="142"/>
      <c r="D200" s="148"/>
      <c r="E200" s="66" t="s">
        <v>853</v>
      </c>
      <c r="F200" s="67"/>
      <c r="G200" s="67"/>
      <c r="H200" s="63"/>
      <c r="I200" s="63"/>
      <c r="J200" s="58"/>
      <c r="L200" s="62">
        <v>1</v>
      </c>
      <c r="M200" s="61">
        <f t="shared" si="2"/>
        <v>0.16666666666666666</v>
      </c>
      <c r="N200" s="67"/>
      <c r="O200" s="67"/>
      <c r="P200" s="67"/>
      <c r="Q200" s="67"/>
      <c r="R200" s="61"/>
      <c r="S200" s="67"/>
      <c r="T200" s="67"/>
      <c r="U200" s="67"/>
      <c r="V200" s="67"/>
      <c r="W200" s="61"/>
      <c r="X200" s="60"/>
      <c r="Y200" s="67"/>
      <c r="Z200" s="59"/>
      <c r="AA200" s="58"/>
    </row>
    <row r="201" spans="1:27" ht="45" x14ac:dyDescent="0.25">
      <c r="A201" s="150"/>
      <c r="B201" s="153"/>
      <c r="C201" s="143"/>
      <c r="D201" s="148"/>
      <c r="E201" s="66" t="s">
        <v>852</v>
      </c>
      <c r="F201" s="94" t="s">
        <v>851</v>
      </c>
      <c r="G201" s="67"/>
      <c r="H201" s="63"/>
      <c r="I201" s="63"/>
      <c r="J201" s="58"/>
      <c r="L201" s="62">
        <v>8</v>
      </c>
      <c r="M201" s="61">
        <f t="shared" si="2"/>
        <v>0.16666666666666666</v>
      </c>
      <c r="N201" s="67"/>
      <c r="O201" s="67"/>
      <c r="P201" s="67"/>
      <c r="Q201" s="67"/>
      <c r="R201" s="61"/>
      <c r="S201" s="67"/>
      <c r="T201" s="67"/>
      <c r="U201" s="67"/>
      <c r="V201" s="67"/>
      <c r="W201" s="61"/>
      <c r="X201" s="60"/>
      <c r="Y201" s="67"/>
      <c r="Z201" s="59"/>
      <c r="AA201" s="58"/>
    </row>
    <row r="202" spans="1:27" ht="45" x14ac:dyDescent="0.25">
      <c r="A202" s="150"/>
      <c r="B202" s="153"/>
      <c r="C202" s="155" t="s">
        <v>850</v>
      </c>
      <c r="D202" s="161" t="s">
        <v>103</v>
      </c>
      <c r="E202" s="94" t="s">
        <v>849</v>
      </c>
      <c r="F202" s="67"/>
      <c r="G202" s="67" t="s">
        <v>825</v>
      </c>
      <c r="H202" s="69">
        <f>I202*J202</f>
        <v>20013712.59888</v>
      </c>
      <c r="I202" s="69">
        <f>X202*Z202+Y202</f>
        <v>105.22512</v>
      </c>
      <c r="J202" s="68">
        <v>190199</v>
      </c>
      <c r="L202" s="62">
        <v>28</v>
      </c>
      <c r="M202" s="61">
        <v>1</v>
      </c>
      <c r="N202" s="67"/>
      <c r="O202" s="67"/>
      <c r="P202" s="67"/>
      <c r="Q202" s="67"/>
      <c r="R202" s="61"/>
      <c r="S202" s="67"/>
      <c r="T202" s="67"/>
      <c r="U202" s="67"/>
      <c r="V202" s="67"/>
      <c r="W202" s="61"/>
      <c r="X202" s="60">
        <f>(L202*M202+L203*M203+L204*M204+L205*M205+S202*T202)*6</f>
        <v>343.20000000000005</v>
      </c>
      <c r="Y202" s="67">
        <f>(P202*Q202*R202+P203*Q203*R203+V202*W202)*6</f>
        <v>0</v>
      </c>
      <c r="Z202" s="59">
        <v>0.30659999999999998</v>
      </c>
      <c r="AA202" s="58"/>
    </row>
    <row r="203" spans="1:27" x14ac:dyDescent="0.25">
      <c r="A203" s="150"/>
      <c r="B203" s="153"/>
      <c r="C203" s="156"/>
      <c r="D203" s="148"/>
      <c r="E203" s="94" t="s">
        <v>845</v>
      </c>
      <c r="F203" s="67"/>
      <c r="G203" s="67" t="s">
        <v>825</v>
      </c>
      <c r="H203" s="63"/>
      <c r="I203" s="63"/>
      <c r="J203" s="68"/>
      <c r="L203" s="62">
        <v>1</v>
      </c>
      <c r="M203" s="61">
        <v>1</v>
      </c>
      <c r="N203" s="67"/>
      <c r="O203" s="67"/>
      <c r="P203" s="67"/>
      <c r="Q203" s="67"/>
      <c r="R203" s="61"/>
      <c r="S203" s="67"/>
      <c r="T203" s="67"/>
      <c r="U203" s="67"/>
      <c r="V203" s="67"/>
      <c r="W203" s="61"/>
      <c r="X203" s="60"/>
      <c r="Y203" s="67"/>
      <c r="Z203" s="59"/>
      <c r="AA203" s="58"/>
    </row>
    <row r="204" spans="1:27" x14ac:dyDescent="0.25">
      <c r="A204" s="150"/>
      <c r="B204" s="153"/>
      <c r="C204" s="156"/>
      <c r="D204" s="161" t="s">
        <v>104</v>
      </c>
      <c r="E204" s="94" t="s">
        <v>848</v>
      </c>
      <c r="F204" s="67"/>
      <c r="G204" s="67" t="s">
        <v>825</v>
      </c>
      <c r="H204" s="63"/>
      <c r="I204" s="63"/>
      <c r="J204" s="68"/>
      <c r="L204" s="62">
        <v>28</v>
      </c>
      <c r="M204" s="61">
        <v>1</v>
      </c>
      <c r="N204" s="67"/>
      <c r="O204" s="67"/>
      <c r="P204" s="67"/>
      <c r="Q204" s="67"/>
      <c r="R204" s="61"/>
      <c r="S204" s="67"/>
      <c r="T204" s="67"/>
      <c r="U204" s="67"/>
      <c r="V204" s="67"/>
      <c r="W204" s="61"/>
      <c r="X204" s="60"/>
      <c r="Y204" s="67"/>
      <c r="Z204" s="59"/>
      <c r="AA204" s="58"/>
    </row>
    <row r="205" spans="1:27" x14ac:dyDescent="0.25">
      <c r="A205" s="150"/>
      <c r="B205" s="153"/>
      <c r="C205" s="156"/>
      <c r="D205" s="148"/>
      <c r="E205" s="94" t="s">
        <v>847</v>
      </c>
      <c r="F205" s="67"/>
      <c r="G205" s="67" t="s">
        <v>825</v>
      </c>
      <c r="H205" s="63"/>
      <c r="I205" s="63"/>
      <c r="J205" s="68"/>
      <c r="L205" s="62">
        <v>0.2</v>
      </c>
      <c r="M205" s="61">
        <v>1</v>
      </c>
      <c r="N205" s="67"/>
      <c r="O205" s="67"/>
      <c r="P205" s="67"/>
      <c r="Q205" s="67"/>
      <c r="R205" s="61"/>
      <c r="S205" s="67"/>
      <c r="T205" s="67"/>
      <c r="U205" s="67"/>
      <c r="V205" s="67"/>
      <c r="W205" s="61"/>
      <c r="X205" s="60"/>
      <c r="Y205" s="67"/>
      <c r="Z205" s="59"/>
      <c r="AA205" s="58"/>
    </row>
    <row r="206" spans="1:27" ht="30" x14ac:dyDescent="0.25">
      <c r="A206" s="150"/>
      <c r="B206" s="153"/>
      <c r="C206" s="156"/>
      <c r="D206" s="161" t="s">
        <v>105</v>
      </c>
      <c r="E206" s="94" t="s">
        <v>846</v>
      </c>
      <c r="F206" s="67"/>
      <c r="G206" s="67" t="s">
        <v>825</v>
      </c>
      <c r="H206" s="63"/>
      <c r="I206" s="63"/>
      <c r="J206" s="68"/>
      <c r="L206" s="62">
        <v>1</v>
      </c>
      <c r="M206" s="61">
        <v>1</v>
      </c>
      <c r="N206" s="67"/>
      <c r="O206" s="67"/>
      <c r="P206" s="67"/>
      <c r="Q206" s="67"/>
      <c r="R206" s="61"/>
      <c r="S206" s="67"/>
      <c r="T206" s="67"/>
      <c r="U206" s="67"/>
      <c r="V206" s="67"/>
      <c r="W206" s="61"/>
      <c r="X206" s="60"/>
      <c r="Y206" s="67"/>
      <c r="Z206" s="59"/>
      <c r="AA206" s="58"/>
    </row>
    <row r="207" spans="1:27" x14ac:dyDescent="0.25">
      <c r="A207" s="150"/>
      <c r="B207" s="153"/>
      <c r="C207" s="156"/>
      <c r="D207" s="148"/>
      <c r="E207" s="94" t="s">
        <v>845</v>
      </c>
      <c r="F207" s="67"/>
      <c r="G207" s="67" t="s">
        <v>825</v>
      </c>
      <c r="H207" s="63"/>
      <c r="I207" s="63"/>
      <c r="J207" s="68"/>
      <c r="L207" s="62">
        <v>0.2</v>
      </c>
      <c r="M207" s="61">
        <v>1</v>
      </c>
      <c r="N207" s="67"/>
      <c r="O207" s="67"/>
      <c r="P207" s="67"/>
      <c r="Q207" s="67"/>
      <c r="R207" s="61"/>
      <c r="S207" s="67"/>
      <c r="T207" s="67"/>
      <c r="U207" s="67"/>
      <c r="V207" s="67"/>
      <c r="W207" s="61"/>
      <c r="X207" s="60"/>
      <c r="Y207" s="67"/>
      <c r="Z207" s="59"/>
      <c r="AA207" s="58"/>
    </row>
    <row r="208" spans="1:27" ht="30" x14ac:dyDescent="0.25">
      <c r="A208" s="150"/>
      <c r="B208" s="153"/>
      <c r="C208" s="156"/>
      <c r="D208" s="147" t="s">
        <v>106</v>
      </c>
      <c r="E208" s="66" t="s">
        <v>844</v>
      </c>
      <c r="F208" s="67"/>
      <c r="G208" s="67"/>
      <c r="H208" s="69">
        <f>I208*J208</f>
        <v>2200016.6170800002</v>
      </c>
      <c r="I208" s="69">
        <f>X208*Z208+Y208</f>
        <v>11.566920000000001</v>
      </c>
      <c r="J208" s="68">
        <v>190199</v>
      </c>
      <c r="L208" s="62">
        <v>1</v>
      </c>
      <c r="M208" s="61">
        <f>3/6</f>
        <v>0.5</v>
      </c>
      <c r="N208" s="65" t="s">
        <v>843</v>
      </c>
      <c r="O208" s="65" t="s">
        <v>842</v>
      </c>
      <c r="P208" s="64">
        <v>0.1</v>
      </c>
      <c r="Q208" s="67">
        <v>1</v>
      </c>
      <c r="R208" s="61">
        <f t="shared" ref="R208:R219" si="3">3/6</f>
        <v>0.5</v>
      </c>
      <c r="S208" s="67">
        <f t="shared" ref="S208:S219" si="4">1/20</f>
        <v>0.05</v>
      </c>
      <c r="T208" s="67">
        <v>4</v>
      </c>
      <c r="U208" s="67"/>
      <c r="V208" s="67"/>
      <c r="W208" s="61"/>
      <c r="X208" s="60">
        <f>(L208*M208+L209*M209+L210*M210+L211*M211+S208*T208)*6</f>
        <v>16.200000000000003</v>
      </c>
      <c r="Y208" s="67">
        <f>(P208*Q208*R208+P209*Q209*R209+P210*Q210*R210+P211*Q211*R211+P212*Q212*R212+P213*Q213*R213+P214*Q214*R214+P215*Q215*R215+P216*Q216*R216+P217*Q217*R217+P218*Q218*R218+P219*Q219*R219+V208*W208)*6</f>
        <v>6.6000000000000005</v>
      </c>
      <c r="Z208" s="59">
        <v>0.30659999999999998</v>
      </c>
      <c r="AA208" s="58"/>
    </row>
    <row r="209" spans="1:27" ht="45" x14ac:dyDescent="0.25">
      <c r="A209" s="150"/>
      <c r="B209" s="153"/>
      <c r="C209" s="156"/>
      <c r="D209" s="148"/>
      <c r="E209" s="66" t="s">
        <v>841</v>
      </c>
      <c r="F209" s="67"/>
      <c r="G209" s="67"/>
      <c r="H209" s="63"/>
      <c r="I209" s="63"/>
      <c r="J209" s="58"/>
      <c r="L209" s="62">
        <v>1</v>
      </c>
      <c r="M209" s="61">
        <f>3/6</f>
        <v>0.5</v>
      </c>
      <c r="N209" s="67"/>
      <c r="O209" s="65" t="s">
        <v>840</v>
      </c>
      <c r="P209" s="64">
        <v>0.1</v>
      </c>
      <c r="Q209" s="67">
        <v>1</v>
      </c>
      <c r="R209" s="61">
        <f t="shared" si="3"/>
        <v>0.5</v>
      </c>
      <c r="S209" s="67">
        <f t="shared" si="4"/>
        <v>0.05</v>
      </c>
      <c r="T209" s="67">
        <v>4</v>
      </c>
      <c r="U209" s="67"/>
      <c r="V209" s="67"/>
      <c r="W209" s="61"/>
      <c r="X209" s="60"/>
      <c r="Y209" s="67"/>
      <c r="Z209" s="59"/>
      <c r="AA209" s="58"/>
    </row>
    <row r="210" spans="1:27" x14ac:dyDescent="0.25">
      <c r="A210" s="150"/>
      <c r="B210" s="153"/>
      <c r="C210" s="156"/>
      <c r="D210" s="148"/>
      <c r="E210" s="66" t="s">
        <v>839</v>
      </c>
      <c r="F210" s="67"/>
      <c r="G210" s="67"/>
      <c r="H210" s="63"/>
      <c r="I210" s="63"/>
      <c r="J210" s="58"/>
      <c r="L210" s="62">
        <v>1</v>
      </c>
      <c r="M210" s="61">
        <f>3/6</f>
        <v>0.5</v>
      </c>
      <c r="N210" s="67"/>
      <c r="O210" s="65" t="s">
        <v>838</v>
      </c>
      <c r="P210" s="64">
        <v>0.1</v>
      </c>
      <c r="Q210" s="67">
        <v>1</v>
      </c>
      <c r="R210" s="61">
        <f t="shared" si="3"/>
        <v>0.5</v>
      </c>
      <c r="S210" s="67">
        <f t="shared" si="4"/>
        <v>0.05</v>
      </c>
      <c r="T210" s="67">
        <v>4</v>
      </c>
      <c r="U210" s="67"/>
      <c r="V210" s="67"/>
      <c r="W210" s="61"/>
      <c r="X210" s="60"/>
      <c r="Y210" s="67"/>
      <c r="Z210" s="59"/>
      <c r="AA210" s="58"/>
    </row>
    <row r="211" spans="1:27" ht="30" x14ac:dyDescent="0.25">
      <c r="A211" s="150"/>
      <c r="B211" s="153"/>
      <c r="C211" s="156"/>
      <c r="D211" s="148"/>
      <c r="E211" s="70" t="s">
        <v>837</v>
      </c>
      <c r="F211" s="67"/>
      <c r="G211" s="67"/>
      <c r="H211" s="63"/>
      <c r="I211" s="63"/>
      <c r="J211" s="58"/>
      <c r="L211" s="62">
        <v>2</v>
      </c>
      <c r="M211" s="61">
        <f>3/6</f>
        <v>0.5</v>
      </c>
      <c r="N211" s="67"/>
      <c r="O211" s="65" t="s">
        <v>836</v>
      </c>
      <c r="P211" s="64">
        <v>0.1</v>
      </c>
      <c r="Q211" s="67">
        <v>1</v>
      </c>
      <c r="R211" s="61">
        <f t="shared" si="3"/>
        <v>0.5</v>
      </c>
      <c r="S211" s="67">
        <f t="shared" si="4"/>
        <v>0.05</v>
      </c>
      <c r="T211" s="67">
        <v>4</v>
      </c>
      <c r="U211" s="67"/>
      <c r="V211" s="67"/>
      <c r="W211" s="61"/>
      <c r="X211" s="60"/>
      <c r="Y211" s="67"/>
      <c r="Z211" s="59"/>
      <c r="AA211" s="58"/>
    </row>
    <row r="212" spans="1:27" x14ac:dyDescent="0.25">
      <c r="A212" s="150"/>
      <c r="B212" s="153"/>
      <c r="C212" s="156"/>
      <c r="D212" s="148"/>
      <c r="E212" s="91"/>
      <c r="F212" s="67"/>
      <c r="G212" s="67"/>
      <c r="H212" s="63"/>
      <c r="I212" s="63"/>
      <c r="J212" s="58"/>
      <c r="L212" s="62"/>
      <c r="M212" s="61"/>
      <c r="N212" s="67"/>
      <c r="O212" s="65" t="s">
        <v>835</v>
      </c>
      <c r="P212" s="64">
        <v>0.1</v>
      </c>
      <c r="Q212" s="67">
        <v>1</v>
      </c>
      <c r="R212" s="61">
        <f t="shared" si="3"/>
        <v>0.5</v>
      </c>
      <c r="S212" s="67">
        <f t="shared" si="4"/>
        <v>0.05</v>
      </c>
      <c r="T212" s="67">
        <v>4</v>
      </c>
      <c r="U212" s="67"/>
      <c r="V212" s="67"/>
      <c r="W212" s="61"/>
      <c r="X212" s="60"/>
      <c r="Y212" s="67"/>
      <c r="Z212" s="59"/>
      <c r="AA212" s="58"/>
    </row>
    <row r="213" spans="1:27" ht="45" x14ac:dyDescent="0.25">
      <c r="A213" s="150"/>
      <c r="B213" s="153"/>
      <c r="C213" s="156"/>
      <c r="D213" s="148"/>
      <c r="E213" s="91"/>
      <c r="F213" s="67"/>
      <c r="G213" s="67"/>
      <c r="H213" s="63"/>
      <c r="I213" s="63"/>
      <c r="J213" s="58"/>
      <c r="L213" s="62"/>
      <c r="M213" s="61"/>
      <c r="N213" s="67"/>
      <c r="O213" s="65" t="s">
        <v>834</v>
      </c>
      <c r="P213" s="64">
        <v>0.1</v>
      </c>
      <c r="Q213" s="67">
        <v>1</v>
      </c>
      <c r="R213" s="61">
        <f t="shared" si="3"/>
        <v>0.5</v>
      </c>
      <c r="S213" s="67">
        <f t="shared" si="4"/>
        <v>0.05</v>
      </c>
      <c r="T213" s="67">
        <v>4</v>
      </c>
      <c r="U213" s="67"/>
      <c r="V213" s="67"/>
      <c r="W213" s="61"/>
      <c r="X213" s="60"/>
      <c r="Y213" s="67"/>
      <c r="Z213" s="59"/>
      <c r="AA213" s="58"/>
    </row>
    <row r="214" spans="1:27" ht="30" x14ac:dyDescent="0.25">
      <c r="A214" s="150"/>
      <c r="B214" s="153"/>
      <c r="C214" s="156"/>
      <c r="D214" s="148"/>
      <c r="E214" s="91"/>
      <c r="F214" s="67"/>
      <c r="G214" s="67"/>
      <c r="H214" s="63"/>
      <c r="I214" s="63"/>
      <c r="J214" s="58"/>
      <c r="L214" s="62"/>
      <c r="M214" s="61"/>
      <c r="N214" s="67"/>
      <c r="O214" s="65" t="s">
        <v>833</v>
      </c>
      <c r="P214" s="64">
        <v>0.1</v>
      </c>
      <c r="Q214" s="67">
        <v>1</v>
      </c>
      <c r="R214" s="61">
        <f t="shared" si="3"/>
        <v>0.5</v>
      </c>
      <c r="S214" s="67">
        <f t="shared" si="4"/>
        <v>0.05</v>
      </c>
      <c r="T214" s="67">
        <v>4</v>
      </c>
      <c r="U214" s="67"/>
      <c r="V214" s="67"/>
      <c r="W214" s="61"/>
      <c r="X214" s="60"/>
      <c r="Y214" s="67"/>
      <c r="Z214" s="59"/>
      <c r="AA214" s="58"/>
    </row>
    <row r="215" spans="1:27" x14ac:dyDescent="0.25">
      <c r="A215" s="150"/>
      <c r="B215" s="153"/>
      <c r="C215" s="156"/>
      <c r="D215" s="148"/>
      <c r="E215" s="91"/>
      <c r="F215" s="67"/>
      <c r="G215" s="67"/>
      <c r="H215" s="63"/>
      <c r="I215" s="63"/>
      <c r="J215" s="58"/>
      <c r="L215" s="62"/>
      <c r="M215" s="61"/>
      <c r="N215" s="67"/>
      <c r="O215" s="65" t="s">
        <v>832</v>
      </c>
      <c r="P215" s="64">
        <v>0.1</v>
      </c>
      <c r="Q215" s="67">
        <v>6</v>
      </c>
      <c r="R215" s="61">
        <f t="shared" si="3"/>
        <v>0.5</v>
      </c>
      <c r="S215" s="67">
        <f t="shared" si="4"/>
        <v>0.05</v>
      </c>
      <c r="T215" s="67">
        <v>4</v>
      </c>
      <c r="U215" s="67"/>
      <c r="V215" s="67"/>
      <c r="W215" s="61"/>
      <c r="X215" s="60"/>
      <c r="Y215" s="67"/>
      <c r="Z215" s="59"/>
      <c r="AA215" s="58"/>
    </row>
    <row r="216" spans="1:27" x14ac:dyDescent="0.25">
      <c r="A216" s="150"/>
      <c r="B216" s="153"/>
      <c r="C216" s="156"/>
      <c r="D216" s="148"/>
      <c r="E216" s="91"/>
      <c r="F216" s="67"/>
      <c r="G216" s="67"/>
      <c r="H216" s="63"/>
      <c r="I216" s="63"/>
      <c r="J216" s="58"/>
      <c r="L216" s="62"/>
      <c r="M216" s="61"/>
      <c r="N216" s="67"/>
      <c r="O216" s="65" t="s">
        <v>831</v>
      </c>
      <c r="P216" s="64">
        <v>0.1</v>
      </c>
      <c r="Q216" s="67">
        <v>1</v>
      </c>
      <c r="R216" s="61">
        <f t="shared" si="3"/>
        <v>0.5</v>
      </c>
      <c r="S216" s="67">
        <f t="shared" si="4"/>
        <v>0.05</v>
      </c>
      <c r="T216" s="67">
        <v>4</v>
      </c>
      <c r="U216" s="67"/>
      <c r="V216" s="67"/>
      <c r="W216" s="61"/>
      <c r="X216" s="60"/>
      <c r="Y216" s="67"/>
      <c r="Z216" s="59"/>
      <c r="AA216" s="58"/>
    </row>
    <row r="217" spans="1:27" x14ac:dyDescent="0.25">
      <c r="A217" s="150"/>
      <c r="B217" s="153"/>
      <c r="C217" s="156"/>
      <c r="D217" s="148"/>
      <c r="E217" s="91"/>
      <c r="F217" s="67"/>
      <c r="G217" s="67"/>
      <c r="H217" s="63"/>
      <c r="I217" s="63"/>
      <c r="J217" s="58"/>
      <c r="L217" s="62"/>
      <c r="M217" s="61"/>
      <c r="N217" s="67"/>
      <c r="O217" s="65" t="s">
        <v>830</v>
      </c>
      <c r="P217" s="64">
        <v>0.1</v>
      </c>
      <c r="Q217" s="67">
        <v>1</v>
      </c>
      <c r="R217" s="61">
        <f t="shared" si="3"/>
        <v>0.5</v>
      </c>
      <c r="S217" s="67">
        <f t="shared" si="4"/>
        <v>0.05</v>
      </c>
      <c r="T217" s="67">
        <v>4</v>
      </c>
      <c r="U217" s="67"/>
      <c r="V217" s="67"/>
      <c r="W217" s="61"/>
      <c r="X217" s="60"/>
      <c r="Y217" s="67"/>
      <c r="Z217" s="59"/>
      <c r="AA217" s="58"/>
    </row>
    <row r="218" spans="1:27" ht="30" x14ac:dyDescent="0.25">
      <c r="A218" s="150"/>
      <c r="B218" s="153"/>
      <c r="C218" s="156"/>
      <c r="D218" s="148"/>
      <c r="E218" s="91"/>
      <c r="F218" s="67"/>
      <c r="G218" s="67"/>
      <c r="H218" s="63"/>
      <c r="I218" s="63"/>
      <c r="J218" s="58"/>
      <c r="L218" s="62"/>
      <c r="M218" s="61"/>
      <c r="N218" s="67"/>
      <c r="O218" s="65" t="s">
        <v>829</v>
      </c>
      <c r="P218" s="64">
        <v>0.1</v>
      </c>
      <c r="Q218" s="67">
        <v>1</v>
      </c>
      <c r="R218" s="61">
        <f t="shared" si="3"/>
        <v>0.5</v>
      </c>
      <c r="S218" s="67">
        <f t="shared" si="4"/>
        <v>0.05</v>
      </c>
      <c r="T218" s="67">
        <v>4</v>
      </c>
      <c r="U218" s="67"/>
      <c r="V218" s="67"/>
      <c r="W218" s="61"/>
      <c r="X218" s="60"/>
      <c r="Y218" s="67"/>
      <c r="Z218" s="59"/>
      <c r="AA218" s="58"/>
    </row>
    <row r="219" spans="1:27" x14ac:dyDescent="0.25">
      <c r="A219" s="150"/>
      <c r="B219" s="153"/>
      <c r="C219" s="156"/>
      <c r="D219" s="148"/>
      <c r="E219" s="91"/>
      <c r="F219" s="67"/>
      <c r="G219" s="67"/>
      <c r="H219" s="63"/>
      <c r="I219" s="63"/>
      <c r="J219" s="58"/>
      <c r="L219" s="62"/>
      <c r="M219" s="61"/>
      <c r="N219" s="67"/>
      <c r="O219" s="65" t="s">
        <v>828</v>
      </c>
      <c r="P219" s="64">
        <v>0.1</v>
      </c>
      <c r="Q219" s="67">
        <v>6</v>
      </c>
      <c r="R219" s="61">
        <f t="shared" si="3"/>
        <v>0.5</v>
      </c>
      <c r="S219" s="67">
        <f t="shared" si="4"/>
        <v>0.05</v>
      </c>
      <c r="T219" s="67">
        <v>4</v>
      </c>
      <c r="U219" s="67"/>
      <c r="V219" s="67"/>
      <c r="W219" s="61"/>
      <c r="X219" s="60"/>
      <c r="Y219" s="67"/>
      <c r="Z219" s="59"/>
      <c r="AA219" s="58"/>
    </row>
    <row r="220" spans="1:27" x14ac:dyDescent="0.25">
      <c r="A220" s="150"/>
      <c r="B220" s="153"/>
      <c r="C220" s="156"/>
      <c r="D220" s="162" t="s">
        <v>827</v>
      </c>
      <c r="E220" s="66" t="s">
        <v>826</v>
      </c>
      <c r="F220" s="67"/>
      <c r="G220" s="67" t="s">
        <v>825</v>
      </c>
      <c r="H220" s="69">
        <f>I220*J220</f>
        <v>2387872.3653999995</v>
      </c>
      <c r="I220" s="69">
        <f>X220*Z220+Y220</f>
        <v>12.554599999999997</v>
      </c>
      <c r="J220" s="68">
        <v>190199</v>
      </c>
      <c r="L220" s="62">
        <v>16</v>
      </c>
      <c r="M220" s="61">
        <f>1/6</f>
        <v>0.16666666666666666</v>
      </c>
      <c r="N220" s="67"/>
      <c r="O220" s="67"/>
      <c r="P220" s="67"/>
      <c r="Q220" s="67"/>
      <c r="R220" s="61"/>
      <c r="S220" s="67"/>
      <c r="T220" s="67"/>
      <c r="U220" s="67"/>
      <c r="V220" s="67">
        <v>2.5</v>
      </c>
      <c r="W220" s="61">
        <f>1/6</f>
        <v>0.16666666666666666</v>
      </c>
      <c r="X220" s="60">
        <f>(L220*M220+L221*M221+L222*M222+L223*M223+S220*T220)*6</f>
        <v>30.999999999999996</v>
      </c>
      <c r="Y220" s="67">
        <f>(P221*Q221*R221+P222*Q222*R222+P223*Q223*R223+V220*W220)*6</f>
        <v>3.05</v>
      </c>
      <c r="Z220" s="59">
        <v>0.30659999999999998</v>
      </c>
      <c r="AA220" s="58"/>
    </row>
    <row r="221" spans="1:27" ht="60" x14ac:dyDescent="0.25">
      <c r="A221" s="150"/>
      <c r="B221" s="153"/>
      <c r="C221" s="156"/>
      <c r="D221" s="163"/>
      <c r="E221" s="66" t="s">
        <v>824</v>
      </c>
      <c r="F221" s="67"/>
      <c r="G221" s="67"/>
      <c r="H221" s="63"/>
      <c r="I221" s="63"/>
      <c r="J221" s="58"/>
      <c r="L221" s="62">
        <v>1</v>
      </c>
      <c r="M221" s="61">
        <f>1/6</f>
        <v>0.16666666666666666</v>
      </c>
      <c r="N221" s="65" t="s">
        <v>821</v>
      </c>
      <c r="O221" s="65" t="s">
        <v>823</v>
      </c>
      <c r="P221" s="64">
        <v>0.1</v>
      </c>
      <c r="Q221" s="67">
        <v>1</v>
      </c>
      <c r="R221" s="61">
        <f>1/6</f>
        <v>0.16666666666666666</v>
      </c>
      <c r="S221" s="67"/>
      <c r="T221" s="67"/>
      <c r="U221" s="67"/>
      <c r="V221" s="67"/>
      <c r="W221" s="61"/>
      <c r="X221" s="60"/>
      <c r="Y221" s="67"/>
      <c r="Z221" s="59"/>
      <c r="AA221" s="58"/>
    </row>
    <row r="222" spans="1:27" ht="45" x14ac:dyDescent="0.25">
      <c r="A222" s="150"/>
      <c r="B222" s="153"/>
      <c r="C222" s="156"/>
      <c r="D222" s="163"/>
      <c r="E222" s="66" t="s">
        <v>822</v>
      </c>
      <c r="F222" s="94" t="s">
        <v>821</v>
      </c>
      <c r="G222" s="67"/>
      <c r="H222" s="63"/>
      <c r="I222" s="63"/>
      <c r="J222" s="58"/>
      <c r="L222" s="62">
        <v>2</v>
      </c>
      <c r="M222" s="61">
        <f>1/6</f>
        <v>0.16666666666666666</v>
      </c>
      <c r="N222" s="67"/>
      <c r="O222" s="65" t="s">
        <v>820</v>
      </c>
      <c r="P222" s="64">
        <v>0.25</v>
      </c>
      <c r="Q222" s="67">
        <v>1</v>
      </c>
      <c r="R222" s="61">
        <f>1/6</f>
        <v>0.16666666666666666</v>
      </c>
      <c r="S222" s="67"/>
      <c r="T222" s="67"/>
      <c r="U222" s="67"/>
      <c r="V222" s="67"/>
      <c r="W222" s="61"/>
      <c r="X222" s="60"/>
      <c r="Y222" s="67"/>
      <c r="Z222" s="59"/>
      <c r="AA222" s="58"/>
    </row>
    <row r="223" spans="1:27" ht="30" x14ac:dyDescent="0.25">
      <c r="A223" s="151"/>
      <c r="B223" s="154"/>
      <c r="C223" s="157"/>
      <c r="D223" s="164"/>
      <c r="E223" s="66" t="s">
        <v>819</v>
      </c>
      <c r="F223" s="94" t="s">
        <v>818</v>
      </c>
      <c r="G223" s="67"/>
      <c r="H223" s="63"/>
      <c r="I223" s="63"/>
      <c r="J223" s="58"/>
      <c r="L223" s="62">
        <v>2</v>
      </c>
      <c r="M223" s="61">
        <v>1</v>
      </c>
      <c r="N223" s="67"/>
      <c r="O223" s="65" t="s">
        <v>817</v>
      </c>
      <c r="P223" s="64">
        <v>0.2</v>
      </c>
      <c r="Q223" s="67">
        <v>1</v>
      </c>
      <c r="R223" s="61">
        <f>1/6</f>
        <v>0.16666666666666666</v>
      </c>
      <c r="S223" s="67"/>
      <c r="T223" s="67"/>
      <c r="U223" s="67"/>
      <c r="V223" s="67"/>
      <c r="W223" s="61"/>
      <c r="X223" s="60"/>
      <c r="Y223" s="67"/>
      <c r="Z223" s="59"/>
      <c r="AA223" s="58"/>
    </row>
    <row r="224" spans="1:27" ht="45" x14ac:dyDescent="0.25">
      <c r="A224" s="62">
        <v>8</v>
      </c>
      <c r="B224" s="92" t="s">
        <v>816</v>
      </c>
      <c r="C224" s="67"/>
      <c r="D224" s="67"/>
      <c r="E224" s="67"/>
      <c r="F224" s="67"/>
      <c r="G224" s="67"/>
      <c r="H224" s="63"/>
      <c r="I224" s="63"/>
      <c r="J224" s="58"/>
      <c r="L224" s="62"/>
      <c r="M224" s="61"/>
      <c r="N224" s="67"/>
      <c r="O224" s="67"/>
      <c r="P224" s="67"/>
      <c r="Q224" s="67"/>
      <c r="R224" s="61"/>
      <c r="S224" s="67"/>
      <c r="T224" s="67"/>
      <c r="U224" s="67"/>
      <c r="V224" s="67"/>
      <c r="W224" s="61"/>
      <c r="X224" s="60"/>
      <c r="Y224" s="67"/>
      <c r="Z224" s="59"/>
      <c r="AA224" s="58"/>
    </row>
    <row r="225" spans="1:27" ht="15.75" thickBot="1" x14ac:dyDescent="0.3">
      <c r="A225" s="56"/>
      <c r="B225" s="53"/>
      <c r="C225" s="53"/>
      <c r="D225" s="53"/>
      <c r="E225" s="53"/>
      <c r="F225" s="53"/>
      <c r="G225" s="53"/>
      <c r="H225" s="57"/>
      <c r="I225" s="57"/>
      <c r="J225" s="51"/>
      <c r="L225" s="56"/>
      <c r="M225" s="55"/>
      <c r="N225" s="53"/>
      <c r="O225" s="53"/>
      <c r="P225" s="53"/>
      <c r="Q225" s="53"/>
      <c r="R225" s="55"/>
      <c r="S225" s="53"/>
      <c r="T225" s="53"/>
      <c r="U225" s="53"/>
      <c r="V225" s="53"/>
      <c r="W225" s="55"/>
      <c r="X225" s="54"/>
      <c r="Y225" s="53"/>
      <c r="Z225" s="52"/>
      <c r="AA225" s="51"/>
    </row>
  </sheetData>
  <mergeCells count="83">
    <mergeCell ref="H3:J4"/>
    <mergeCell ref="A3:A5"/>
    <mergeCell ref="B3:B5"/>
    <mergeCell ref="C3:C5"/>
    <mergeCell ref="D3:D5"/>
    <mergeCell ref="E3:G4"/>
    <mergeCell ref="L3:AA3"/>
    <mergeCell ref="L4:L5"/>
    <mergeCell ref="M4:M5"/>
    <mergeCell ref="N4:T4"/>
    <mergeCell ref="U4:W4"/>
    <mergeCell ref="X4:X5"/>
    <mergeCell ref="Y4:Y5"/>
    <mergeCell ref="Z4:Z5"/>
    <mergeCell ref="AA4:AA5"/>
    <mergeCell ref="G6:G7"/>
    <mergeCell ref="C9:C16"/>
    <mergeCell ref="D9:D12"/>
    <mergeCell ref="D13:D16"/>
    <mergeCell ref="C17:C46"/>
    <mergeCell ref="D17:D18"/>
    <mergeCell ref="D41:D42"/>
    <mergeCell ref="D19:D20"/>
    <mergeCell ref="D21:D22"/>
    <mergeCell ref="D23:D24"/>
    <mergeCell ref="D25:D26"/>
    <mergeCell ref="D27:D28"/>
    <mergeCell ref="D29:D30"/>
    <mergeCell ref="D31:D32"/>
    <mergeCell ref="D33:D34"/>
    <mergeCell ref="D35:D36"/>
    <mergeCell ref="D43:D44"/>
    <mergeCell ref="D45:D46"/>
    <mergeCell ref="C47:C66"/>
    <mergeCell ref="A67:A102"/>
    <mergeCell ref="B67:B102"/>
    <mergeCell ref="C67:C81"/>
    <mergeCell ref="C82:C96"/>
    <mergeCell ref="C97:C102"/>
    <mergeCell ref="A6:A66"/>
    <mergeCell ref="B6:B66"/>
    <mergeCell ref="C6:C8"/>
    <mergeCell ref="D6:D7"/>
    <mergeCell ref="D37:D38"/>
    <mergeCell ref="D39:D40"/>
    <mergeCell ref="A142:A150"/>
    <mergeCell ref="B142:B150"/>
    <mergeCell ref="C142:C150"/>
    <mergeCell ref="D143:D144"/>
    <mergeCell ref="D145:D147"/>
    <mergeCell ref="D148:D150"/>
    <mergeCell ref="B103:B129"/>
    <mergeCell ref="C103:C111"/>
    <mergeCell ref="C112:C120"/>
    <mergeCell ref="C121:C129"/>
    <mergeCell ref="A130:A141"/>
    <mergeCell ref="B130:B141"/>
    <mergeCell ref="C130:C135"/>
    <mergeCell ref="C136:C141"/>
    <mergeCell ref="A103:A129"/>
    <mergeCell ref="A166:A223"/>
    <mergeCell ref="B166:B223"/>
    <mergeCell ref="C166:C190"/>
    <mergeCell ref="D166:D170"/>
    <mergeCell ref="D171:D190"/>
    <mergeCell ref="C202:C223"/>
    <mergeCell ref="D202:D203"/>
    <mergeCell ref="D204:D205"/>
    <mergeCell ref="D206:D207"/>
    <mergeCell ref="D208:D219"/>
    <mergeCell ref="D220:D223"/>
    <mergeCell ref="A151:A165"/>
    <mergeCell ref="B151:B165"/>
    <mergeCell ref="C151:C165"/>
    <mergeCell ref="D151:D158"/>
    <mergeCell ref="D159:D165"/>
    <mergeCell ref="N171:N177"/>
    <mergeCell ref="N178:N184"/>
    <mergeCell ref="N185:N190"/>
    <mergeCell ref="C191:C201"/>
    <mergeCell ref="D191:D193"/>
    <mergeCell ref="D194:D197"/>
    <mergeCell ref="D198:D2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117"/>
  <sheetViews>
    <sheetView zoomScaleNormal="100" workbookViewId="0">
      <pane xSplit="2" ySplit="3" topLeftCell="C44" activePane="bottomRight" state="frozen"/>
      <selection activeCell="Q194" sqref="Q194"/>
      <selection pane="topRight" activeCell="Q194" sqref="Q194"/>
      <selection pane="bottomLeft" activeCell="Q194" sqref="Q194"/>
      <selection pane="bottomRight" activeCell="K54" sqref="K54"/>
    </sheetView>
  </sheetViews>
  <sheetFormatPr defaultRowHeight="15" x14ac:dyDescent="0.25"/>
  <cols>
    <col min="1" max="1" width="3.85546875" customWidth="1"/>
    <col min="2" max="2" width="48.85546875" customWidth="1"/>
    <col min="3" max="3" width="5.140625" customWidth="1"/>
    <col min="4" max="4" width="63.28515625" customWidth="1"/>
    <col min="5" max="5" width="29.140625" customWidth="1"/>
    <col min="7" max="7" width="8.85546875" customWidth="1"/>
  </cols>
  <sheetData>
    <row r="1" spans="1:8" ht="15.75" x14ac:dyDescent="0.25">
      <c r="A1" s="12" t="s">
        <v>82</v>
      </c>
    </row>
    <row r="3" spans="1:8" ht="45" x14ac:dyDescent="0.25">
      <c r="A3" s="13" t="s">
        <v>92</v>
      </c>
      <c r="B3" s="13" t="s">
        <v>93</v>
      </c>
      <c r="C3" s="13" t="s">
        <v>92</v>
      </c>
      <c r="D3" s="13" t="s">
        <v>94</v>
      </c>
      <c r="E3" s="13" t="s">
        <v>95</v>
      </c>
    </row>
    <row r="4" spans="1:8" ht="45" x14ac:dyDescent="0.25">
      <c r="A4" s="184">
        <v>1</v>
      </c>
      <c r="B4" s="187" t="s">
        <v>96</v>
      </c>
      <c r="C4" s="99">
        <v>1</v>
      </c>
      <c r="D4" s="14" t="s">
        <v>97</v>
      </c>
      <c r="E4" s="15">
        <v>16</v>
      </c>
    </row>
    <row r="5" spans="1:8" ht="45" x14ac:dyDescent="0.25">
      <c r="A5" s="185"/>
      <c r="B5" s="188"/>
      <c r="C5" s="99">
        <f>C4+1</f>
        <v>2</v>
      </c>
      <c r="D5" s="14" t="s">
        <v>98</v>
      </c>
      <c r="E5" s="15">
        <v>8</v>
      </c>
    </row>
    <row r="6" spans="1:8" ht="30" x14ac:dyDescent="0.25">
      <c r="A6" s="185"/>
      <c r="B6" s="188"/>
      <c r="C6" s="99">
        <f>C5+1</f>
        <v>3</v>
      </c>
      <c r="D6" s="14" t="s">
        <v>99</v>
      </c>
      <c r="E6" s="15">
        <v>4</v>
      </c>
    </row>
    <row r="7" spans="1:8" ht="30" x14ac:dyDescent="0.25">
      <c r="A7" s="185"/>
      <c r="B7" s="188"/>
      <c r="C7" s="99">
        <f>C6+1</f>
        <v>4</v>
      </c>
      <c r="D7" s="14" t="s">
        <v>1037</v>
      </c>
      <c r="E7" s="15">
        <v>16</v>
      </c>
    </row>
    <row r="8" spans="1:8" ht="45" x14ac:dyDescent="0.25">
      <c r="A8" s="185"/>
      <c r="B8" s="188"/>
      <c r="C8" s="99">
        <f>C7+1</f>
        <v>5</v>
      </c>
      <c r="D8" s="14" t="s">
        <v>100</v>
      </c>
      <c r="E8" s="15">
        <f>E4*1.5</f>
        <v>24</v>
      </c>
    </row>
    <row r="9" spans="1:8" ht="30" x14ac:dyDescent="0.25">
      <c r="A9" s="186"/>
      <c r="B9" s="189"/>
      <c r="C9" s="99">
        <f>C8+1</f>
        <v>6</v>
      </c>
      <c r="D9" s="14" t="s">
        <v>101</v>
      </c>
      <c r="E9" s="15">
        <f>E5*1.5</f>
        <v>12</v>
      </c>
    </row>
    <row r="10" spans="1:8" ht="15.75" x14ac:dyDescent="0.25">
      <c r="A10" s="184">
        <v>2</v>
      </c>
      <c r="B10" s="187" t="s">
        <v>102</v>
      </c>
      <c r="C10" s="99">
        <v>1</v>
      </c>
      <c r="D10" s="14" t="s">
        <v>103</v>
      </c>
      <c r="E10" s="15"/>
      <c r="H10" s="16"/>
    </row>
    <row r="11" spans="1:8" ht="30" x14ac:dyDescent="0.25">
      <c r="A11" s="185"/>
      <c r="B11" s="188"/>
      <c r="C11" s="99">
        <f>C10+1</f>
        <v>2</v>
      </c>
      <c r="D11" s="14" t="s">
        <v>104</v>
      </c>
      <c r="E11" s="15"/>
      <c r="H11" s="16"/>
    </row>
    <row r="12" spans="1:8" ht="15.75" x14ac:dyDescent="0.25">
      <c r="A12" s="185"/>
      <c r="B12" s="188"/>
      <c r="C12" s="99">
        <f>C11+1</f>
        <v>3</v>
      </c>
      <c r="D12" s="14" t="s">
        <v>105</v>
      </c>
      <c r="E12" s="15"/>
      <c r="H12" s="16"/>
    </row>
    <row r="13" spans="1:8" ht="45" x14ac:dyDescent="0.25">
      <c r="A13" s="185"/>
      <c r="B13" s="188"/>
      <c r="C13" s="99">
        <f>C12+1</f>
        <v>4</v>
      </c>
      <c r="D13" s="14" t="s">
        <v>106</v>
      </c>
      <c r="E13" s="15"/>
      <c r="H13" s="16"/>
    </row>
    <row r="14" spans="1:8" x14ac:dyDescent="0.25">
      <c r="A14" s="184">
        <v>3</v>
      </c>
      <c r="B14" s="187" t="s">
        <v>107</v>
      </c>
      <c r="C14" s="99">
        <v>1</v>
      </c>
      <c r="D14" s="14" t="s">
        <v>108</v>
      </c>
      <c r="E14" s="15"/>
    </row>
    <row r="15" spans="1:8" x14ac:dyDescent="0.25">
      <c r="A15" s="185"/>
      <c r="B15" s="188"/>
      <c r="C15" s="99">
        <f>C14+1</f>
        <v>2</v>
      </c>
      <c r="D15" s="14" t="s">
        <v>109</v>
      </c>
      <c r="E15" s="15"/>
    </row>
    <row r="16" spans="1:8" ht="30" x14ac:dyDescent="0.25">
      <c r="A16" s="185"/>
      <c r="B16" s="188"/>
      <c r="C16" s="99">
        <f t="shared" ref="C16:C28" si="0">C15+1</f>
        <v>3</v>
      </c>
      <c r="D16" s="14" t="s">
        <v>110</v>
      </c>
      <c r="E16" s="15"/>
    </row>
    <row r="17" spans="1:5" ht="30" x14ac:dyDescent="0.25">
      <c r="A17" s="185"/>
      <c r="B17" s="188"/>
      <c r="C17" s="99">
        <f t="shared" si="0"/>
        <v>4</v>
      </c>
      <c r="D17" s="14" t="s">
        <v>111</v>
      </c>
      <c r="E17" s="15"/>
    </row>
    <row r="18" spans="1:5" ht="30" x14ac:dyDescent="0.25">
      <c r="A18" s="185"/>
      <c r="B18" s="188"/>
      <c r="C18" s="99">
        <f t="shared" si="0"/>
        <v>5</v>
      </c>
      <c r="D18" s="14" t="s">
        <v>112</v>
      </c>
      <c r="E18" s="15"/>
    </row>
    <row r="19" spans="1:5" ht="30" x14ac:dyDescent="0.25">
      <c r="A19" s="185"/>
      <c r="B19" s="188"/>
      <c r="C19" s="99">
        <f t="shared" si="0"/>
        <v>6</v>
      </c>
      <c r="D19" s="14" t="s">
        <v>113</v>
      </c>
      <c r="E19" s="15"/>
    </row>
    <row r="20" spans="1:5" x14ac:dyDescent="0.25">
      <c r="A20" s="185"/>
      <c r="B20" s="188"/>
      <c r="C20" s="99">
        <f t="shared" si="0"/>
        <v>7</v>
      </c>
      <c r="D20" s="14" t="s">
        <v>114</v>
      </c>
      <c r="E20" s="15"/>
    </row>
    <row r="21" spans="1:5" x14ac:dyDescent="0.25">
      <c r="A21" s="185"/>
      <c r="B21" s="188"/>
      <c r="C21" s="99">
        <f t="shared" si="0"/>
        <v>8</v>
      </c>
      <c r="D21" s="14" t="s">
        <v>115</v>
      </c>
      <c r="E21" s="15"/>
    </row>
    <row r="22" spans="1:5" ht="30" x14ac:dyDescent="0.25">
      <c r="A22" s="185"/>
      <c r="B22" s="188"/>
      <c r="C22" s="99">
        <f t="shared" si="0"/>
        <v>9</v>
      </c>
      <c r="D22" s="14" t="s">
        <v>116</v>
      </c>
      <c r="E22" s="15"/>
    </row>
    <row r="23" spans="1:5" x14ac:dyDescent="0.25">
      <c r="A23" s="185"/>
      <c r="B23" s="188"/>
      <c r="C23" s="99">
        <f t="shared" si="0"/>
        <v>10</v>
      </c>
      <c r="D23" s="14" t="s">
        <v>117</v>
      </c>
      <c r="E23" s="15"/>
    </row>
    <row r="24" spans="1:5" x14ac:dyDescent="0.25">
      <c r="A24" s="185"/>
      <c r="B24" s="188"/>
      <c r="C24" s="99">
        <f t="shared" si="0"/>
        <v>11</v>
      </c>
      <c r="D24" s="14" t="s">
        <v>118</v>
      </c>
      <c r="E24" s="15"/>
    </row>
    <row r="25" spans="1:5" ht="30" x14ac:dyDescent="0.25">
      <c r="A25" s="185"/>
      <c r="B25" s="188"/>
      <c r="C25" s="99">
        <f t="shared" si="0"/>
        <v>12</v>
      </c>
      <c r="D25" s="14" t="s">
        <v>119</v>
      </c>
      <c r="E25" s="15"/>
    </row>
    <row r="26" spans="1:5" x14ac:dyDescent="0.25">
      <c r="A26" s="185"/>
      <c r="B26" s="188"/>
      <c r="C26" s="99">
        <f t="shared" si="0"/>
        <v>13</v>
      </c>
      <c r="D26" s="14" t="s">
        <v>120</v>
      </c>
      <c r="E26" s="15"/>
    </row>
    <row r="27" spans="1:5" x14ac:dyDescent="0.25">
      <c r="A27" s="185"/>
      <c r="B27" s="188"/>
      <c r="C27" s="99">
        <f t="shared" si="0"/>
        <v>14</v>
      </c>
      <c r="D27" s="14" t="s">
        <v>121</v>
      </c>
      <c r="E27" s="15"/>
    </row>
    <row r="28" spans="1:5" ht="30" x14ac:dyDescent="0.25">
      <c r="A28" s="186"/>
      <c r="B28" s="189"/>
      <c r="C28" s="99">
        <f t="shared" si="0"/>
        <v>15</v>
      </c>
      <c r="D28" s="14" t="s">
        <v>122</v>
      </c>
      <c r="E28" s="15"/>
    </row>
    <row r="29" spans="1:5" x14ac:dyDescent="0.25">
      <c r="A29" s="184">
        <v>4</v>
      </c>
      <c r="B29" s="187" t="s">
        <v>123</v>
      </c>
      <c r="C29" s="99">
        <v>1</v>
      </c>
      <c r="D29" s="14"/>
      <c r="E29" s="15"/>
    </row>
    <row r="30" spans="1:5" x14ac:dyDescent="0.25">
      <c r="A30" s="185"/>
      <c r="B30" s="188"/>
      <c r="C30" s="99">
        <f>C29+1</f>
        <v>2</v>
      </c>
      <c r="D30" s="14"/>
      <c r="E30" s="15"/>
    </row>
    <row r="31" spans="1:5" x14ac:dyDescent="0.25">
      <c r="A31" s="185"/>
      <c r="B31" s="188"/>
      <c r="C31" s="99">
        <f>C30+1</f>
        <v>3</v>
      </c>
      <c r="D31" s="14"/>
      <c r="E31" s="15"/>
    </row>
    <row r="32" spans="1:5" x14ac:dyDescent="0.25">
      <c r="A32" s="185"/>
      <c r="B32" s="188"/>
      <c r="C32" s="99">
        <f>C31+1</f>
        <v>4</v>
      </c>
      <c r="D32" s="14"/>
      <c r="E32" s="15"/>
    </row>
    <row r="33" spans="1:8" x14ac:dyDescent="0.25">
      <c r="A33" s="186"/>
      <c r="B33" s="189"/>
      <c r="C33" s="99">
        <f>C32+1</f>
        <v>5</v>
      </c>
      <c r="D33" s="14"/>
      <c r="E33" s="15"/>
    </row>
    <row r="34" spans="1:8" x14ac:dyDescent="0.25">
      <c r="A34" s="184">
        <v>5</v>
      </c>
      <c r="B34" s="187" t="s">
        <v>124</v>
      </c>
      <c r="C34" s="99">
        <v>1</v>
      </c>
      <c r="D34" s="14"/>
      <c r="E34" s="15"/>
    </row>
    <row r="35" spans="1:8" x14ac:dyDescent="0.25">
      <c r="A35" s="185"/>
      <c r="B35" s="188"/>
      <c r="C35" s="99">
        <f>C34+1</f>
        <v>2</v>
      </c>
      <c r="D35" s="14"/>
      <c r="E35" s="15"/>
    </row>
    <row r="36" spans="1:8" x14ac:dyDescent="0.25">
      <c r="A36" s="185"/>
      <c r="B36" s="188"/>
      <c r="C36" s="99">
        <f>C35+1</f>
        <v>3</v>
      </c>
      <c r="D36" s="14"/>
      <c r="E36" s="15"/>
    </row>
    <row r="37" spans="1:8" x14ac:dyDescent="0.25">
      <c r="A37" s="185"/>
      <c r="B37" s="188"/>
      <c r="C37" s="99">
        <f>C36+1</f>
        <v>4</v>
      </c>
      <c r="D37" s="14"/>
      <c r="E37" s="15"/>
    </row>
    <row r="38" spans="1:8" x14ac:dyDescent="0.25">
      <c r="A38" s="186"/>
      <c r="B38" s="189"/>
      <c r="C38" s="99">
        <f>C37+1</f>
        <v>5</v>
      </c>
      <c r="D38" s="14"/>
      <c r="E38" s="15"/>
    </row>
    <row r="39" spans="1:8" x14ac:dyDescent="0.25">
      <c r="A39" s="184">
        <v>6</v>
      </c>
      <c r="B39" s="187" t="s">
        <v>125</v>
      </c>
      <c r="C39" s="99">
        <v>1</v>
      </c>
      <c r="D39" s="14"/>
      <c r="E39" s="15"/>
    </row>
    <row r="40" spans="1:8" x14ac:dyDescent="0.25">
      <c r="A40" s="185"/>
      <c r="B40" s="188"/>
      <c r="C40" s="99">
        <f>C39+1</f>
        <v>2</v>
      </c>
      <c r="D40" s="14"/>
      <c r="E40" s="15"/>
    </row>
    <row r="41" spans="1:8" x14ac:dyDescent="0.25">
      <c r="A41" s="185"/>
      <c r="B41" s="188"/>
      <c r="C41" s="99">
        <f>C40+1</f>
        <v>3</v>
      </c>
      <c r="D41" s="14"/>
      <c r="E41" s="15"/>
    </row>
    <row r="42" spans="1:8" x14ac:dyDescent="0.25">
      <c r="A42" s="185"/>
      <c r="B42" s="188"/>
      <c r="C42" s="99">
        <f>C41+1</f>
        <v>4</v>
      </c>
      <c r="D42" s="14"/>
      <c r="E42" s="15"/>
    </row>
    <row r="43" spans="1:8" x14ac:dyDescent="0.25">
      <c r="A43" s="186"/>
      <c r="B43" s="189"/>
      <c r="C43" s="99">
        <f>C42+1</f>
        <v>5</v>
      </c>
      <c r="D43" s="14"/>
      <c r="E43" s="15"/>
    </row>
    <row r="44" spans="1:8" ht="30" x14ac:dyDescent="0.25">
      <c r="A44" s="184">
        <v>7</v>
      </c>
      <c r="B44" s="187" t="s">
        <v>126</v>
      </c>
      <c r="C44" s="99">
        <v>1</v>
      </c>
      <c r="D44" s="14" t="s">
        <v>127</v>
      </c>
      <c r="E44" s="15">
        <v>2</v>
      </c>
      <c r="H44" s="16"/>
    </row>
    <row r="45" spans="1:8" ht="15.75" x14ac:dyDescent="0.25">
      <c r="A45" s="185"/>
      <c r="B45" s="188"/>
      <c r="C45" s="99">
        <f>C44+1</f>
        <v>2</v>
      </c>
      <c r="D45" s="14" t="s">
        <v>128</v>
      </c>
      <c r="E45" s="15">
        <v>1</v>
      </c>
      <c r="H45" s="16"/>
    </row>
    <row r="46" spans="1:8" ht="30" x14ac:dyDescent="0.25">
      <c r="A46" s="185"/>
      <c r="B46" s="188"/>
      <c r="C46" s="99">
        <f t="shared" ref="C46:C51" si="1">C45+1</f>
        <v>3</v>
      </c>
      <c r="D46" s="14" t="s">
        <v>129</v>
      </c>
      <c r="E46" s="15">
        <v>8</v>
      </c>
      <c r="H46" s="16"/>
    </row>
    <row r="47" spans="1:8" ht="30" x14ac:dyDescent="0.25">
      <c r="A47" s="185"/>
      <c r="B47" s="188"/>
      <c r="C47" s="99">
        <f t="shared" si="1"/>
        <v>4</v>
      </c>
      <c r="D47" s="14" t="s">
        <v>130</v>
      </c>
      <c r="E47" s="15">
        <v>16</v>
      </c>
      <c r="H47" s="16"/>
    </row>
    <row r="48" spans="1:8" ht="15.75" x14ac:dyDescent="0.25">
      <c r="A48" s="185"/>
      <c r="B48" s="188"/>
      <c r="C48" s="99">
        <f t="shared" si="1"/>
        <v>5</v>
      </c>
      <c r="D48" s="14" t="s">
        <v>131</v>
      </c>
      <c r="E48" s="15">
        <v>1</v>
      </c>
      <c r="H48" s="16"/>
    </row>
    <row r="49" spans="1:8" ht="15.75" x14ac:dyDescent="0.25">
      <c r="A49" s="185"/>
      <c r="B49" s="188"/>
      <c r="C49" s="99">
        <f t="shared" si="1"/>
        <v>6</v>
      </c>
      <c r="D49" s="14" t="s">
        <v>132</v>
      </c>
      <c r="E49" s="15">
        <v>1</v>
      </c>
      <c r="H49" s="16"/>
    </row>
    <row r="50" spans="1:8" ht="15.75" x14ac:dyDescent="0.25">
      <c r="A50" s="185"/>
      <c r="B50" s="188"/>
      <c r="C50" s="99">
        <f t="shared" si="1"/>
        <v>7</v>
      </c>
      <c r="D50" s="14" t="s">
        <v>133</v>
      </c>
      <c r="E50" s="15">
        <v>1</v>
      </c>
      <c r="H50" s="16"/>
    </row>
    <row r="51" spans="1:8" ht="15.75" x14ac:dyDescent="0.25">
      <c r="A51" s="185"/>
      <c r="B51" s="188"/>
      <c r="C51" s="99">
        <f t="shared" si="1"/>
        <v>8</v>
      </c>
      <c r="D51" s="14" t="s">
        <v>134</v>
      </c>
      <c r="E51" s="15">
        <v>0.5</v>
      </c>
      <c r="H51" s="16"/>
    </row>
    <row r="52" spans="1:8" ht="30" x14ac:dyDescent="0.25">
      <c r="A52" s="184">
        <v>8</v>
      </c>
      <c r="B52" s="187" t="s">
        <v>135</v>
      </c>
      <c r="C52" s="99">
        <v>1</v>
      </c>
      <c r="D52" s="14" t="s">
        <v>136</v>
      </c>
      <c r="E52" s="15"/>
      <c r="H52" s="16"/>
    </row>
    <row r="53" spans="1:8" ht="15.75" x14ac:dyDescent="0.25">
      <c r="A53" s="185"/>
      <c r="B53" s="188"/>
      <c r="C53" s="99">
        <f t="shared" ref="C53:C58" si="2">C52+1</f>
        <v>2</v>
      </c>
      <c r="D53" s="14" t="s">
        <v>128</v>
      </c>
      <c r="E53" s="15"/>
      <c r="H53" s="16"/>
    </row>
    <row r="54" spans="1:8" ht="30" x14ac:dyDescent="0.25">
      <c r="A54" s="185"/>
      <c r="B54" s="188"/>
      <c r="C54" s="99">
        <f t="shared" si="2"/>
        <v>3</v>
      </c>
      <c r="D54" s="14" t="s">
        <v>129</v>
      </c>
      <c r="E54" s="15"/>
      <c r="H54" s="16"/>
    </row>
    <row r="55" spans="1:8" ht="30" x14ac:dyDescent="0.25">
      <c r="A55" s="185"/>
      <c r="B55" s="188"/>
      <c r="C55" s="99">
        <f t="shared" si="2"/>
        <v>4</v>
      </c>
      <c r="D55" s="14" t="s">
        <v>130</v>
      </c>
      <c r="E55" s="15"/>
      <c r="H55" s="16"/>
    </row>
    <row r="56" spans="1:8" ht="15.75" x14ac:dyDescent="0.25">
      <c r="A56" s="185"/>
      <c r="B56" s="188"/>
      <c r="C56" s="99">
        <f t="shared" si="2"/>
        <v>5</v>
      </c>
      <c r="D56" s="14" t="s">
        <v>137</v>
      </c>
      <c r="E56" s="15"/>
      <c r="H56" s="16"/>
    </row>
    <row r="57" spans="1:8" ht="15.75" x14ac:dyDescent="0.25">
      <c r="A57" s="185"/>
      <c r="B57" s="188"/>
      <c r="C57" s="99">
        <f t="shared" si="2"/>
        <v>6</v>
      </c>
      <c r="D57" s="14" t="s">
        <v>138</v>
      </c>
      <c r="E57" s="15"/>
      <c r="H57" s="16"/>
    </row>
    <row r="58" spans="1:8" ht="15.75" x14ac:dyDescent="0.25">
      <c r="A58" s="185"/>
      <c r="B58" s="188"/>
      <c r="C58" s="99">
        <f t="shared" si="2"/>
        <v>7</v>
      </c>
      <c r="D58" s="14" t="s">
        <v>139</v>
      </c>
      <c r="E58" s="15"/>
      <c r="H58" s="16"/>
    </row>
    <row r="59" spans="1:8" ht="30" x14ac:dyDescent="0.25">
      <c r="A59" s="184">
        <v>9</v>
      </c>
      <c r="B59" s="187" t="s">
        <v>140</v>
      </c>
      <c r="C59" s="99">
        <v>1</v>
      </c>
      <c r="D59" s="14" t="s">
        <v>141</v>
      </c>
      <c r="E59" s="15"/>
    </row>
    <row r="60" spans="1:8" ht="30" x14ac:dyDescent="0.25">
      <c r="A60" s="185"/>
      <c r="B60" s="188"/>
      <c r="C60" s="99">
        <f>C59+1</f>
        <v>2</v>
      </c>
      <c r="D60" s="14" t="s">
        <v>142</v>
      </c>
      <c r="E60" s="15"/>
    </row>
    <row r="61" spans="1:8" ht="45" x14ac:dyDescent="0.25">
      <c r="A61" s="184">
        <v>10</v>
      </c>
      <c r="B61" s="187" t="s">
        <v>143</v>
      </c>
      <c r="C61" s="99">
        <v>1</v>
      </c>
      <c r="D61" s="14" t="s">
        <v>144</v>
      </c>
      <c r="E61" s="15"/>
    </row>
    <row r="62" spans="1:8" ht="45" x14ac:dyDescent="0.25">
      <c r="A62" s="185"/>
      <c r="B62" s="188"/>
      <c r="C62" s="99">
        <f>C61+1</f>
        <v>2</v>
      </c>
      <c r="D62" s="14" t="s">
        <v>145</v>
      </c>
      <c r="E62" s="15"/>
    </row>
    <row r="63" spans="1:8" ht="45" x14ac:dyDescent="0.25">
      <c r="A63" s="185"/>
      <c r="B63" s="188"/>
      <c r="C63" s="99">
        <f t="shared" ref="C63:C72" si="3">C62+1</f>
        <v>3</v>
      </c>
      <c r="D63" s="14" t="s">
        <v>146</v>
      </c>
      <c r="E63" s="15"/>
    </row>
    <row r="64" spans="1:8" ht="30" x14ac:dyDescent="0.25">
      <c r="A64" s="185"/>
      <c r="B64" s="188"/>
      <c r="C64" s="99">
        <f t="shared" si="3"/>
        <v>4</v>
      </c>
      <c r="D64" s="14" t="s">
        <v>147</v>
      </c>
      <c r="E64" s="15"/>
    </row>
    <row r="65" spans="1:5" ht="30" x14ac:dyDescent="0.25">
      <c r="A65" s="185"/>
      <c r="B65" s="188"/>
      <c r="C65" s="99">
        <f t="shared" si="3"/>
        <v>5</v>
      </c>
      <c r="D65" s="14" t="s">
        <v>148</v>
      </c>
      <c r="E65" s="15"/>
    </row>
    <row r="66" spans="1:5" ht="30" x14ac:dyDescent="0.25">
      <c r="A66" s="185"/>
      <c r="B66" s="188"/>
      <c r="C66" s="99">
        <f t="shared" si="3"/>
        <v>6</v>
      </c>
      <c r="D66" s="14" t="s">
        <v>149</v>
      </c>
      <c r="E66" s="15"/>
    </row>
    <row r="67" spans="1:5" ht="30" x14ac:dyDescent="0.25">
      <c r="A67" s="185"/>
      <c r="B67" s="188"/>
      <c r="C67" s="99">
        <f t="shared" si="3"/>
        <v>7</v>
      </c>
      <c r="D67" s="14" t="s">
        <v>150</v>
      </c>
      <c r="E67" s="15"/>
    </row>
    <row r="68" spans="1:5" ht="30" x14ac:dyDescent="0.25">
      <c r="A68" s="185"/>
      <c r="B68" s="188"/>
      <c r="C68" s="99">
        <f t="shared" si="3"/>
        <v>8</v>
      </c>
      <c r="D68" s="14" t="s">
        <v>151</v>
      </c>
      <c r="E68" s="15"/>
    </row>
    <row r="69" spans="1:5" ht="30" x14ac:dyDescent="0.25">
      <c r="A69" s="185"/>
      <c r="B69" s="188"/>
      <c r="C69" s="99">
        <f t="shared" si="3"/>
        <v>9</v>
      </c>
      <c r="D69" s="14" t="s">
        <v>152</v>
      </c>
      <c r="E69" s="15"/>
    </row>
    <row r="70" spans="1:5" ht="30" x14ac:dyDescent="0.25">
      <c r="A70" s="185"/>
      <c r="B70" s="188"/>
      <c r="C70" s="99">
        <f t="shared" si="3"/>
        <v>10</v>
      </c>
      <c r="D70" s="14" t="s">
        <v>153</v>
      </c>
      <c r="E70" s="15"/>
    </row>
    <row r="71" spans="1:5" ht="30" x14ac:dyDescent="0.25">
      <c r="A71" s="185"/>
      <c r="B71" s="188"/>
      <c r="C71" s="99">
        <f t="shared" si="3"/>
        <v>11</v>
      </c>
      <c r="D71" s="14" t="s">
        <v>154</v>
      </c>
      <c r="E71" s="15"/>
    </row>
    <row r="72" spans="1:5" ht="30" x14ac:dyDescent="0.25">
      <c r="A72" s="186"/>
      <c r="B72" s="189"/>
      <c r="C72" s="99">
        <f t="shared" si="3"/>
        <v>12</v>
      </c>
      <c r="D72" s="14" t="s">
        <v>155</v>
      </c>
      <c r="E72" s="15"/>
    </row>
    <row r="73" spans="1:5" x14ac:dyDescent="0.25">
      <c r="A73" s="184">
        <v>11</v>
      </c>
      <c r="B73" s="187" t="s">
        <v>156</v>
      </c>
      <c r="C73" s="99">
        <v>1</v>
      </c>
      <c r="D73" s="14"/>
      <c r="E73" s="15"/>
    </row>
    <row r="74" spans="1:5" x14ac:dyDescent="0.25">
      <c r="A74" s="185"/>
      <c r="B74" s="188"/>
      <c r="C74" s="99">
        <f>C73+1</f>
        <v>2</v>
      </c>
      <c r="D74" s="14"/>
      <c r="E74" s="15"/>
    </row>
    <row r="75" spans="1:5" x14ac:dyDescent="0.25">
      <c r="A75" s="185"/>
      <c r="B75" s="188"/>
      <c r="C75" s="99">
        <f>C74+1</f>
        <v>3</v>
      </c>
      <c r="D75" s="14"/>
      <c r="E75" s="15"/>
    </row>
    <row r="76" spans="1:5" x14ac:dyDescent="0.25">
      <c r="A76" s="185"/>
      <c r="B76" s="188"/>
      <c r="C76" s="99">
        <f>C75+1</f>
        <v>4</v>
      </c>
      <c r="D76" s="14"/>
      <c r="E76" s="15"/>
    </row>
    <row r="77" spans="1:5" x14ac:dyDescent="0.25">
      <c r="A77" s="186"/>
      <c r="B77" s="189"/>
      <c r="C77" s="99">
        <f>C76+1</f>
        <v>5</v>
      </c>
      <c r="D77" s="14"/>
      <c r="E77" s="15"/>
    </row>
    <row r="78" spans="1:5" x14ac:dyDescent="0.25">
      <c r="A78" s="184">
        <v>12</v>
      </c>
      <c r="B78" s="187" t="s">
        <v>157</v>
      </c>
      <c r="C78" s="99">
        <v>1</v>
      </c>
      <c r="D78" s="14"/>
      <c r="E78" s="15"/>
    </row>
    <row r="79" spans="1:5" x14ac:dyDescent="0.25">
      <c r="A79" s="185"/>
      <c r="B79" s="188"/>
      <c r="C79" s="99">
        <f>C78+1</f>
        <v>2</v>
      </c>
      <c r="D79" s="14"/>
      <c r="E79" s="15"/>
    </row>
    <row r="80" spans="1:5" x14ac:dyDescent="0.25">
      <c r="A80" s="185"/>
      <c r="B80" s="188"/>
      <c r="C80" s="99">
        <f>C79+1</f>
        <v>3</v>
      </c>
      <c r="D80" s="14"/>
      <c r="E80" s="15"/>
    </row>
    <row r="81" spans="1:5" x14ac:dyDescent="0.25">
      <c r="A81" s="185"/>
      <c r="B81" s="188"/>
      <c r="C81" s="99">
        <f>C80+1</f>
        <v>4</v>
      </c>
      <c r="D81" s="14"/>
      <c r="E81" s="15"/>
    </row>
    <row r="82" spans="1:5" x14ac:dyDescent="0.25">
      <c r="A82" s="186"/>
      <c r="B82" s="189"/>
      <c r="C82" s="99">
        <f>C81+1</f>
        <v>5</v>
      </c>
      <c r="D82" s="14"/>
      <c r="E82" s="15"/>
    </row>
    <row r="83" spans="1:5" x14ac:dyDescent="0.25">
      <c r="A83" s="184">
        <v>13</v>
      </c>
      <c r="B83" s="187" t="s">
        <v>158</v>
      </c>
      <c r="C83" s="99">
        <v>1</v>
      </c>
      <c r="D83" s="14"/>
      <c r="E83" s="15"/>
    </row>
    <row r="84" spans="1:5" x14ac:dyDescent="0.25">
      <c r="A84" s="185"/>
      <c r="B84" s="188"/>
      <c r="C84" s="99">
        <f>C83+1</f>
        <v>2</v>
      </c>
      <c r="D84" s="14"/>
      <c r="E84" s="15"/>
    </row>
    <row r="85" spans="1:5" x14ac:dyDescent="0.25">
      <c r="A85" s="185"/>
      <c r="B85" s="188"/>
      <c r="C85" s="99">
        <f>C84+1</f>
        <v>3</v>
      </c>
      <c r="D85" s="14"/>
      <c r="E85" s="15"/>
    </row>
    <row r="86" spans="1:5" x14ac:dyDescent="0.25">
      <c r="A86" s="185"/>
      <c r="B86" s="188"/>
      <c r="C86" s="99">
        <f>C85+1</f>
        <v>4</v>
      </c>
      <c r="D86" s="14"/>
      <c r="E86" s="15"/>
    </row>
    <row r="87" spans="1:5" x14ac:dyDescent="0.25">
      <c r="A87" s="186"/>
      <c r="B87" s="189"/>
      <c r="C87" s="99">
        <f>C86+1</f>
        <v>5</v>
      </c>
      <c r="D87" s="14"/>
      <c r="E87" s="15"/>
    </row>
    <row r="88" spans="1:5" x14ac:dyDescent="0.25">
      <c r="A88" s="184">
        <v>14</v>
      </c>
      <c r="B88" s="187" t="s">
        <v>159</v>
      </c>
      <c r="C88" s="99">
        <v>1</v>
      </c>
      <c r="D88" s="17" t="s">
        <v>160</v>
      </c>
      <c r="E88" s="15">
        <v>1</v>
      </c>
    </row>
    <row r="89" spans="1:5" ht="45" x14ac:dyDescent="0.25">
      <c r="A89" s="185"/>
      <c r="B89" s="188"/>
      <c r="C89" s="99">
        <f>C88+1</f>
        <v>2</v>
      </c>
      <c r="D89" s="14" t="s">
        <v>161</v>
      </c>
      <c r="E89" s="15">
        <v>3</v>
      </c>
    </row>
    <row r="90" spans="1:5" ht="30" x14ac:dyDescent="0.25">
      <c r="A90" s="185"/>
      <c r="B90" s="188"/>
      <c r="C90" s="99">
        <f>C89+1</f>
        <v>3</v>
      </c>
      <c r="D90" s="14" t="s">
        <v>162</v>
      </c>
      <c r="E90" s="15">
        <v>2</v>
      </c>
    </row>
    <row r="91" spans="1:5" ht="30" x14ac:dyDescent="0.25">
      <c r="A91" s="185"/>
      <c r="B91" s="188"/>
      <c r="C91" s="99">
        <f>C90+1</f>
        <v>4</v>
      </c>
      <c r="D91" s="14" t="s">
        <v>163</v>
      </c>
      <c r="E91" s="15">
        <v>3</v>
      </c>
    </row>
    <row r="92" spans="1:5" x14ac:dyDescent="0.25">
      <c r="A92" s="186"/>
      <c r="B92" s="189"/>
      <c r="C92" s="99">
        <f>C91+1</f>
        <v>5</v>
      </c>
      <c r="D92" s="14" t="s">
        <v>164</v>
      </c>
      <c r="E92" s="15">
        <v>2</v>
      </c>
    </row>
    <row r="93" spans="1:5" x14ac:dyDescent="0.25">
      <c r="A93" s="184">
        <v>15</v>
      </c>
      <c r="B93" s="187" t="s">
        <v>165</v>
      </c>
      <c r="C93" s="99">
        <v>1</v>
      </c>
      <c r="D93" s="14"/>
      <c r="E93" s="15"/>
    </row>
    <row r="94" spans="1:5" x14ac:dyDescent="0.25">
      <c r="A94" s="185"/>
      <c r="B94" s="188"/>
      <c r="C94" s="99">
        <f>C93+1</f>
        <v>2</v>
      </c>
      <c r="D94" s="14"/>
      <c r="E94" s="15"/>
    </row>
    <row r="95" spans="1:5" x14ac:dyDescent="0.25">
      <c r="A95" s="185"/>
      <c r="B95" s="188"/>
      <c r="C95" s="99">
        <f>C94+1</f>
        <v>3</v>
      </c>
      <c r="D95" s="14"/>
      <c r="E95" s="15"/>
    </row>
    <row r="96" spans="1:5" x14ac:dyDescent="0.25">
      <c r="A96" s="185"/>
      <c r="B96" s="188"/>
      <c r="C96" s="99">
        <f>C95+1</f>
        <v>4</v>
      </c>
      <c r="D96" s="14"/>
      <c r="E96" s="15"/>
    </row>
    <row r="97" spans="1:5" x14ac:dyDescent="0.25">
      <c r="A97" s="186"/>
      <c r="B97" s="189"/>
      <c r="C97" s="99">
        <f>C96+1</f>
        <v>5</v>
      </c>
      <c r="D97" s="14"/>
      <c r="E97" s="15"/>
    </row>
    <row r="98" spans="1:5" x14ac:dyDescent="0.25">
      <c r="A98" s="184">
        <v>16</v>
      </c>
      <c r="B98" s="187" t="s">
        <v>166</v>
      </c>
      <c r="C98" s="99">
        <v>1</v>
      </c>
      <c r="D98" s="14"/>
      <c r="E98" s="15"/>
    </row>
    <row r="99" spans="1:5" x14ac:dyDescent="0.25">
      <c r="A99" s="185"/>
      <c r="B99" s="188"/>
      <c r="C99" s="99">
        <f>C98+1</f>
        <v>2</v>
      </c>
      <c r="D99" s="14"/>
      <c r="E99" s="15"/>
    </row>
    <row r="100" spans="1:5" x14ac:dyDescent="0.25">
      <c r="A100" s="185"/>
      <c r="B100" s="188"/>
      <c r="C100" s="99">
        <f>C99+1</f>
        <v>3</v>
      </c>
      <c r="D100" s="14"/>
      <c r="E100" s="15"/>
    </row>
    <row r="101" spans="1:5" x14ac:dyDescent="0.25">
      <c r="A101" s="185"/>
      <c r="B101" s="188"/>
      <c r="C101" s="99">
        <f>C100+1</f>
        <v>4</v>
      </c>
      <c r="D101" s="14"/>
      <c r="E101" s="15"/>
    </row>
    <row r="102" spans="1:5" x14ac:dyDescent="0.25">
      <c r="A102" s="186"/>
      <c r="B102" s="189"/>
      <c r="C102" s="99">
        <f>C101+1</f>
        <v>5</v>
      </c>
      <c r="D102" s="14"/>
      <c r="E102" s="15"/>
    </row>
    <row r="103" spans="1:5" ht="45" x14ac:dyDescent="0.25">
      <c r="A103" s="184">
        <v>17</v>
      </c>
      <c r="B103" s="187" t="s">
        <v>167</v>
      </c>
      <c r="C103" s="99">
        <v>1</v>
      </c>
      <c r="D103" s="17" t="s">
        <v>168</v>
      </c>
      <c r="E103" s="15">
        <v>0.15</v>
      </c>
    </row>
    <row r="104" spans="1:5" x14ac:dyDescent="0.25">
      <c r="A104" s="185"/>
      <c r="B104" s="188"/>
      <c r="C104" s="99">
        <f>C103+1</f>
        <v>2</v>
      </c>
      <c r="D104" s="14"/>
      <c r="E104" s="15"/>
    </row>
    <row r="105" spans="1:5" x14ac:dyDescent="0.25">
      <c r="A105" s="185"/>
      <c r="B105" s="188"/>
      <c r="C105" s="99">
        <f>C104+1</f>
        <v>3</v>
      </c>
      <c r="D105" s="14"/>
      <c r="E105" s="15"/>
    </row>
    <row r="106" spans="1:5" x14ac:dyDescent="0.25">
      <c r="A106" s="185"/>
      <c r="B106" s="188"/>
      <c r="C106" s="99">
        <f>C105+1</f>
        <v>4</v>
      </c>
      <c r="D106" s="14"/>
      <c r="E106" s="15"/>
    </row>
    <row r="107" spans="1:5" x14ac:dyDescent="0.25">
      <c r="A107" s="186"/>
      <c r="B107" s="189"/>
      <c r="C107" s="99">
        <f>C106+1</f>
        <v>5</v>
      </c>
      <c r="D107" s="14"/>
      <c r="E107" s="15"/>
    </row>
    <row r="108" spans="1:5" x14ac:dyDescent="0.25">
      <c r="A108" s="184">
        <v>18</v>
      </c>
      <c r="B108" s="187" t="s">
        <v>169</v>
      </c>
      <c r="C108" s="99">
        <v>1</v>
      </c>
      <c r="D108" s="14"/>
      <c r="E108" s="15"/>
    </row>
    <row r="109" spans="1:5" x14ac:dyDescent="0.25">
      <c r="A109" s="185"/>
      <c r="B109" s="188"/>
      <c r="C109" s="99">
        <f>C108+1</f>
        <v>2</v>
      </c>
      <c r="D109" s="14"/>
      <c r="E109" s="15"/>
    </row>
    <row r="110" spans="1:5" x14ac:dyDescent="0.25">
      <c r="A110" s="185"/>
      <c r="B110" s="188"/>
      <c r="C110" s="99">
        <f>C109+1</f>
        <v>3</v>
      </c>
      <c r="D110" s="14"/>
      <c r="E110" s="15"/>
    </row>
    <row r="111" spans="1:5" x14ac:dyDescent="0.25">
      <c r="A111" s="185"/>
      <c r="B111" s="188"/>
      <c r="C111" s="99">
        <f>C110+1</f>
        <v>4</v>
      </c>
      <c r="D111" s="14"/>
      <c r="E111" s="15"/>
    </row>
    <row r="112" spans="1:5" x14ac:dyDescent="0.25">
      <c r="A112" s="186"/>
      <c r="B112" s="189"/>
      <c r="C112" s="99">
        <f>C111+1</f>
        <v>5</v>
      </c>
      <c r="D112" s="14"/>
      <c r="E112" s="15"/>
    </row>
    <row r="113" spans="1:5" ht="30" x14ac:dyDescent="0.25">
      <c r="A113" s="184">
        <v>19</v>
      </c>
      <c r="B113" s="187" t="s">
        <v>170</v>
      </c>
      <c r="C113" s="99">
        <v>1</v>
      </c>
      <c r="D113" s="14" t="s">
        <v>171</v>
      </c>
      <c r="E113" s="15">
        <v>2</v>
      </c>
    </row>
    <row r="114" spans="1:5" x14ac:dyDescent="0.25">
      <c r="A114" s="185"/>
      <c r="B114" s="188"/>
      <c r="C114" s="99">
        <f>C113+1</f>
        <v>2</v>
      </c>
      <c r="D114" s="14" t="s">
        <v>172</v>
      </c>
      <c r="E114" s="15">
        <v>0.5</v>
      </c>
    </row>
    <row r="115" spans="1:5" x14ac:dyDescent="0.25">
      <c r="A115" s="185"/>
      <c r="B115" s="188"/>
      <c r="C115" s="99">
        <f>C114+1</f>
        <v>3</v>
      </c>
      <c r="D115" s="14"/>
      <c r="E115" s="15"/>
    </row>
    <row r="116" spans="1:5" x14ac:dyDescent="0.25">
      <c r="A116" s="185"/>
      <c r="B116" s="188"/>
      <c r="C116" s="99">
        <f>C115+1</f>
        <v>4</v>
      </c>
      <c r="D116" s="14"/>
      <c r="E116" s="15"/>
    </row>
    <row r="117" spans="1:5" x14ac:dyDescent="0.25">
      <c r="A117" s="186"/>
      <c r="B117" s="189"/>
      <c r="C117" s="99">
        <f>C116+1</f>
        <v>5</v>
      </c>
      <c r="D117" s="14"/>
      <c r="E117" s="15"/>
    </row>
  </sheetData>
  <mergeCells count="38">
    <mergeCell ref="A4:A9"/>
    <mergeCell ref="B4:B9"/>
    <mergeCell ref="A10:A13"/>
    <mergeCell ref="B10:B13"/>
    <mergeCell ref="A14:A28"/>
    <mergeCell ref="B14:B28"/>
    <mergeCell ref="A29:A33"/>
    <mergeCell ref="B29:B33"/>
    <mergeCell ref="A34:A38"/>
    <mergeCell ref="B34:B38"/>
    <mergeCell ref="A39:A43"/>
    <mergeCell ref="B39:B43"/>
    <mergeCell ref="A44:A51"/>
    <mergeCell ref="B44:B51"/>
    <mergeCell ref="A52:A58"/>
    <mergeCell ref="B52:B58"/>
    <mergeCell ref="A59:A60"/>
    <mergeCell ref="B59:B60"/>
    <mergeCell ref="A61:A72"/>
    <mergeCell ref="B61:B72"/>
    <mergeCell ref="A73:A77"/>
    <mergeCell ref="B73:B77"/>
    <mergeCell ref="A78:A82"/>
    <mergeCell ref="B78:B82"/>
    <mergeCell ref="A83:A87"/>
    <mergeCell ref="B83:B87"/>
    <mergeCell ref="A88:A92"/>
    <mergeCell ref="B88:B92"/>
    <mergeCell ref="A93:A97"/>
    <mergeCell ref="B93:B97"/>
    <mergeCell ref="A113:A117"/>
    <mergeCell ref="B113:B117"/>
    <mergeCell ref="A98:A102"/>
    <mergeCell ref="B98:B102"/>
    <mergeCell ref="A103:A107"/>
    <mergeCell ref="B103:B107"/>
    <mergeCell ref="A108:A112"/>
    <mergeCell ref="B108:B1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'В1.Группы действий'!$B$2:$B$20</xm:f>
          </x14:formula1>
          <xm:sqref>B4:B134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68"/>
  <sheetViews>
    <sheetView workbookViewId="0">
      <selection activeCell="Q194" sqref="Q194"/>
    </sheetView>
  </sheetViews>
  <sheetFormatPr defaultColWidth="8.85546875" defaultRowHeight="15" x14ac:dyDescent="0.25"/>
  <cols>
    <col min="1" max="1" width="4.42578125" style="23" customWidth="1"/>
    <col min="2" max="2" width="29.28515625" style="23" customWidth="1"/>
    <col min="3" max="3" width="31.7109375" style="18" customWidth="1"/>
    <col min="4" max="4" width="43.28515625" style="18" customWidth="1"/>
    <col min="5" max="5" width="27.42578125" style="18" customWidth="1"/>
    <col min="6" max="6" width="21.7109375" style="18" customWidth="1"/>
    <col min="7" max="7" width="29.7109375" style="18" customWidth="1"/>
    <col min="8" max="16384" width="8.85546875" style="18"/>
  </cols>
  <sheetData>
    <row r="1" spans="1:7" ht="15.75" x14ac:dyDescent="0.25">
      <c r="A1" s="12" t="s">
        <v>83</v>
      </c>
      <c r="B1" s="12"/>
    </row>
    <row r="3" spans="1:7" ht="60" x14ac:dyDescent="0.25">
      <c r="A3" s="19" t="s">
        <v>173</v>
      </c>
      <c r="B3" s="20" t="s">
        <v>174</v>
      </c>
      <c r="C3" s="20" t="s">
        <v>175</v>
      </c>
      <c r="D3" s="20" t="s">
        <v>176</v>
      </c>
      <c r="E3" s="20" t="s">
        <v>1036</v>
      </c>
      <c r="F3" s="20" t="s">
        <v>177</v>
      </c>
      <c r="G3" s="19" t="s">
        <v>178</v>
      </c>
    </row>
    <row r="4" spans="1:7" ht="30" x14ac:dyDescent="0.25">
      <c r="A4" s="99">
        <v>1</v>
      </c>
      <c r="B4" s="14" t="str">
        <f>'В2.Расчет стоимости часа'!A6</f>
        <v>В среднем по всем видам экономической деятельности</v>
      </c>
      <c r="C4" s="14"/>
      <c r="D4" s="14"/>
      <c r="E4" s="21">
        <f>'В2.Расчет стоимости часа'!H6</f>
        <v>67723</v>
      </c>
      <c r="F4" s="21">
        <f>'В2.Расчет стоимости часа'!P6</f>
        <v>575.32790287767375</v>
      </c>
      <c r="G4" s="22" t="s">
        <v>179</v>
      </c>
    </row>
    <row r="5" spans="1:7" x14ac:dyDescent="0.25">
      <c r="A5" s="184">
        <v>2</v>
      </c>
      <c r="B5" s="190" t="str">
        <f>'В2.Расчет стоимости часа'!A7</f>
        <v>СЕЛЬСКОЕ, ЛЕСНОЕ ХОЗЯЙСТВО, ОХОТА, РЫБОЛОВСТВО И РЫБОВОДСТВО</v>
      </c>
      <c r="C5" s="190" t="str">
        <f>'В2.Расчет стоимости часа'!B7</f>
        <v xml:space="preserve">    Растениеводство и животноводство, охота и предоставление соответствующих услуг в этих областях</v>
      </c>
      <c r="D5" s="11" t="str">
        <f>'В2.Расчет стоимости часа'!C7</f>
        <v xml:space="preserve">        Выращивание однолетних культур</v>
      </c>
      <c r="E5" s="21">
        <f>'В2.Расчет стоимости часа'!H7</f>
        <v>39428.699999999997</v>
      </c>
      <c r="F5" s="21">
        <f>'В2.Расчет стоимости часа'!P7</f>
        <v>335.03023397114526</v>
      </c>
      <c r="G5" s="22" t="s">
        <v>179</v>
      </c>
    </row>
    <row r="6" spans="1:7" x14ac:dyDescent="0.25">
      <c r="A6" s="185"/>
      <c r="B6" s="191"/>
      <c r="C6" s="191"/>
      <c r="D6" s="11" t="str">
        <f>'В2.Расчет стоимости часа'!C8</f>
        <v xml:space="preserve">        Выращивание многолетних культур</v>
      </c>
      <c r="E6" s="21">
        <f>'В2.Расчет стоимости часа'!H8</f>
        <v>39705.824999999997</v>
      </c>
      <c r="F6" s="21">
        <f>'В2.Расчет стоимости часа'!P8</f>
        <v>337.99204257798573</v>
      </c>
      <c r="G6" s="22" t="s">
        <v>179</v>
      </c>
    </row>
    <row r="7" spans="1:7" x14ac:dyDescent="0.25">
      <c r="A7" s="185"/>
      <c r="B7" s="191"/>
      <c r="C7" s="191"/>
      <c r="D7" s="11" t="str">
        <f>'В2.Расчет стоимости часа'!C9</f>
        <v xml:space="preserve">        Выращивание рассады</v>
      </c>
      <c r="E7" s="21">
        <f>'В2.Расчет стоимости часа'!H9</f>
        <v>44633.375</v>
      </c>
      <c r="F7" s="21">
        <f>'В2.Расчет стоимости часа'!P9</f>
        <v>382.06493682876561</v>
      </c>
      <c r="G7" s="22" t="s">
        <v>179</v>
      </c>
    </row>
    <row r="8" spans="1:7" x14ac:dyDescent="0.25">
      <c r="A8" s="185"/>
      <c r="B8" s="191"/>
      <c r="C8" s="191"/>
      <c r="D8" s="11" t="str">
        <f>'В2.Расчет стоимости часа'!C10</f>
        <v xml:space="preserve">        Животноводство</v>
      </c>
      <c r="E8" s="21">
        <f>'В2.Расчет стоимости часа'!H10</f>
        <v>45893.675000000003</v>
      </c>
      <c r="F8" s="21">
        <f>'В2.Расчет стоимости часа'!P10</f>
        <v>391.20255612800804</v>
      </c>
      <c r="G8" s="22" t="s">
        <v>179</v>
      </c>
    </row>
    <row r="9" spans="1:7" x14ac:dyDescent="0.25">
      <c r="A9" s="185"/>
      <c r="B9" s="191"/>
      <c r="C9" s="191"/>
      <c r="D9" s="11" t="str">
        <f>'В2.Расчет стоимости часа'!C11</f>
        <v xml:space="preserve">        Смешанное сельское хозяйство</v>
      </c>
      <c r="E9" s="21">
        <f>'В2.Расчет стоимости часа'!H11</f>
        <v>38450.6</v>
      </c>
      <c r="F9" s="21">
        <f>'В2.Расчет стоимости часа'!P11</f>
        <v>327.38549731004906</v>
      </c>
      <c r="G9" s="22" t="s">
        <v>179</v>
      </c>
    </row>
    <row r="10" spans="1:7" ht="75" x14ac:dyDescent="0.25">
      <c r="A10" s="185"/>
      <c r="B10" s="191"/>
      <c r="C10" s="191"/>
      <c r="D10" s="11" t="str">
        <f>'В2.Расчет стоимости часа'!C12</f>
        <v xml:space="preserve">        Деятельность вспомогательная в области производства сельскохозяйственных культур и послеуборочной обработки сельхозпродукции</v>
      </c>
      <c r="E10" s="21">
        <f>'В2.Расчет стоимости часа'!H12</f>
        <v>39093.1</v>
      </c>
      <c r="F10" s="21">
        <f>'В2.Расчет стоимости часа'!P12</f>
        <v>331.96263399621211</v>
      </c>
      <c r="G10" s="22" t="s">
        <v>179</v>
      </c>
    </row>
    <row r="11" spans="1:7" ht="45" x14ac:dyDescent="0.25">
      <c r="A11" s="185"/>
      <c r="B11" s="191"/>
      <c r="C11" s="192"/>
      <c r="D11" s="11" t="str">
        <f>'В2.Расчет стоимости часа'!C13</f>
        <v xml:space="preserve">        Охота, отлов и отстрел диких животных, включая предоставление услуг в этих областях</v>
      </c>
      <c r="E11" s="21">
        <f>'В2.Расчет стоимости часа'!H13</f>
        <v>36025.675000000003</v>
      </c>
      <c r="F11" s="21">
        <f>'В2.Расчет стоимости часа'!P13</f>
        <v>306.9635428163993</v>
      </c>
      <c r="G11" s="22" t="s">
        <v>179</v>
      </c>
    </row>
    <row r="12" spans="1:7" ht="30" x14ac:dyDescent="0.25">
      <c r="A12" s="185"/>
      <c r="B12" s="191"/>
      <c r="C12" s="190" t="str">
        <f>'В2.Расчет стоимости часа'!B14</f>
        <v xml:space="preserve">    Лесоводство и лесозаготовки</v>
      </c>
      <c r="D12" s="11" t="str">
        <f>'В2.Расчет стоимости часа'!C14</f>
        <v xml:space="preserve">        Лесоводство и прочая лесохозяйственная деятельность</v>
      </c>
      <c r="E12" s="21">
        <f>'В2.Расчет стоимости часа'!H14</f>
        <v>33896</v>
      </c>
      <c r="F12" s="21">
        <f>'В2.Расчет стоимости часа'!P14</f>
        <v>288.74734509246883</v>
      </c>
      <c r="G12" s="22" t="s">
        <v>179</v>
      </c>
    </row>
    <row r="13" spans="1:7" x14ac:dyDescent="0.25">
      <c r="A13" s="185"/>
      <c r="B13" s="191"/>
      <c r="C13" s="191"/>
      <c r="D13" s="11" t="str">
        <f>'В2.Расчет стоимости часа'!C15</f>
        <v xml:space="preserve">        Лесозаготовки</v>
      </c>
      <c r="E13" s="21">
        <f>'В2.Расчет стоимости часа'!H15</f>
        <v>58024.5</v>
      </c>
      <c r="F13" s="21">
        <f>'В2.Расчет стоимости часа'!P15</f>
        <v>494.23099637979055</v>
      </c>
      <c r="G13" s="22" t="s">
        <v>179</v>
      </c>
    </row>
    <row r="14" spans="1:7" ht="45" x14ac:dyDescent="0.25">
      <c r="A14" s="185"/>
      <c r="B14" s="191"/>
      <c r="C14" s="191"/>
      <c r="D14" s="11" t="str">
        <f>'В2.Расчет стоимости часа'!C16</f>
        <v xml:space="preserve">        Сбор и заготовка пищевых лесных ресурсов, недревесных лесных ресурсов и лекарственных растений</v>
      </c>
      <c r="E14" s="21">
        <f>'В2.Расчет стоимости часа'!H16</f>
        <v>26659.775000000001</v>
      </c>
      <c r="F14" s="21">
        <f>'В2.Расчет стоимости часа'!P16</f>
        <v>226.05561936051694</v>
      </c>
      <c r="G14" s="22" t="s">
        <v>179</v>
      </c>
    </row>
    <row r="15" spans="1:7" ht="30" x14ac:dyDescent="0.25">
      <c r="A15" s="185"/>
      <c r="B15" s="191"/>
      <c r="C15" s="192"/>
      <c r="D15" s="11" t="str">
        <f>'В2.Расчет стоимости часа'!C17</f>
        <v xml:space="preserve">        Предоставление услуг в области лесоводства и лесозаготовок</v>
      </c>
      <c r="E15" s="21">
        <f>'В2.Расчет стоимости часа'!H17</f>
        <v>45397.9</v>
      </c>
      <c r="F15" s="21">
        <f>'В2.Расчет стоимости часа'!P17</f>
        <v>385.97557128732177</v>
      </c>
      <c r="G15" s="22" t="s">
        <v>179</v>
      </c>
    </row>
    <row r="16" spans="1:7" x14ac:dyDescent="0.25">
      <c r="A16" s="185"/>
      <c r="B16" s="191"/>
      <c r="C16" s="190" t="str">
        <f>'В2.Расчет стоимости часа'!B18</f>
        <v xml:space="preserve">    Рыболовство и рыбоводство</v>
      </c>
      <c r="D16" s="11" t="str">
        <f>'В2.Расчет стоимости часа'!C18</f>
        <v xml:space="preserve">        Рыболовство</v>
      </c>
      <c r="E16" s="21">
        <f>'В2.Расчет стоимости часа'!H18</f>
        <v>140604.70000000001</v>
      </c>
      <c r="F16" s="21">
        <f>'В2.Расчет стоимости часа'!P18</f>
        <v>1197.2828805436723</v>
      </c>
      <c r="G16" s="22" t="s">
        <v>179</v>
      </c>
    </row>
    <row r="17" spans="1:7" x14ac:dyDescent="0.25">
      <c r="A17" s="186"/>
      <c r="B17" s="192"/>
      <c r="C17" s="192"/>
      <c r="D17" s="11" t="str">
        <f>'В2.Расчет стоимости часа'!C19</f>
        <v xml:space="preserve">        Рыбоводство</v>
      </c>
      <c r="E17" s="21">
        <f>'В2.Расчет стоимости часа'!H19</f>
        <v>52829.1</v>
      </c>
      <c r="F17" s="21">
        <f>'В2.Расчет стоимости часа'!P19</f>
        <v>452.67340265374338</v>
      </c>
      <c r="G17" s="22" t="s">
        <v>179</v>
      </c>
    </row>
    <row r="18" spans="1:7" x14ac:dyDescent="0.25">
      <c r="A18" s="184">
        <v>3</v>
      </c>
      <c r="B18" s="190" t="str">
        <f>'В2.Расчет стоимости часа'!A20</f>
        <v>ДОБЫЧА ПОЛЕЗНЫХ ИСКОПАЕМЫХ</v>
      </c>
      <c r="C18" s="190" t="str">
        <f>'В2.Расчет стоимости часа'!B20</f>
        <v xml:space="preserve">    Добыча угля</v>
      </c>
      <c r="D18" s="11" t="str">
        <f>'В2.Расчет стоимости часа'!C20</f>
        <v xml:space="preserve">        Добыча и обогащение угля и антрацита</v>
      </c>
      <c r="E18" s="21">
        <f>'В2.Расчет стоимости часа'!H20</f>
        <v>97635.725000000006</v>
      </c>
      <c r="F18" s="21">
        <f>'В2.Расчет стоимости часа'!P20</f>
        <v>831.0531094223486</v>
      </c>
      <c r="G18" s="22" t="s">
        <v>179</v>
      </c>
    </row>
    <row r="19" spans="1:7" ht="30" x14ac:dyDescent="0.25">
      <c r="A19" s="185"/>
      <c r="B19" s="191"/>
      <c r="C19" s="192"/>
      <c r="D19" s="11" t="str">
        <f>'В2.Расчет стоимости часа'!C21</f>
        <v xml:space="preserve">        Добыча и обогащение бурого угля (лигнита)</v>
      </c>
      <c r="E19" s="21">
        <f>'В2.Расчет стоимости часа'!H21</f>
        <v>84838.7</v>
      </c>
      <c r="F19" s="21">
        <f>'В2.Расчет стоимости часа'!P21</f>
        <v>720.61770610127007</v>
      </c>
      <c r="G19" s="22" t="s">
        <v>179</v>
      </c>
    </row>
    <row r="20" spans="1:7" ht="30" x14ac:dyDescent="0.25">
      <c r="A20" s="185"/>
      <c r="B20" s="191"/>
      <c r="C20" s="190" t="str">
        <f>'В2.Расчет стоимости часа'!B22</f>
        <v xml:space="preserve">    Добыча нефти и природного газа</v>
      </c>
      <c r="D20" s="11" t="str">
        <f>'В2.Расчет стоимости часа'!C22</f>
        <v xml:space="preserve">        Добыча нефти и нефтяного (попутного) газа</v>
      </c>
      <c r="E20" s="21">
        <f>'В2.Расчет стоимости часа'!H22</f>
        <v>150724.27499999999</v>
      </c>
      <c r="F20" s="21">
        <f>'В2.Расчет стоимости часа'!P22</f>
        <v>1282.183839469697</v>
      </c>
      <c r="G20" s="22" t="s">
        <v>179</v>
      </c>
    </row>
    <row r="21" spans="1:7" ht="30" x14ac:dyDescent="0.25">
      <c r="A21" s="185"/>
      <c r="B21" s="191"/>
      <c r="C21" s="192"/>
      <c r="D21" s="11" t="str">
        <f>'В2.Расчет стоимости часа'!C23</f>
        <v xml:space="preserve">        Добыча природного газа и газового конденсата</v>
      </c>
      <c r="E21" s="21">
        <f>'В2.Расчет стоимости часа'!H23</f>
        <v>226287.95</v>
      </c>
      <c r="F21" s="21">
        <f>'В2.Расчет стоимости часа'!P23</f>
        <v>1925.75820620488</v>
      </c>
      <c r="G21" s="22" t="s">
        <v>179</v>
      </c>
    </row>
    <row r="22" spans="1:7" x14ac:dyDescent="0.25">
      <c r="A22" s="185"/>
      <c r="B22" s="191"/>
      <c r="C22" s="190" t="str">
        <f>'В2.Расчет стоимости часа'!B24</f>
        <v xml:space="preserve">    Добыча металлических руд</v>
      </c>
      <c r="D22" s="11" t="str">
        <f>'В2.Расчет стоимости часа'!C24</f>
        <v xml:space="preserve">        Добыча и обогащение железных руд</v>
      </c>
      <c r="E22" s="21">
        <f>'В2.Расчет стоимости часа'!H24</f>
        <v>81632.924999999988</v>
      </c>
      <c r="F22" s="21">
        <f>'В2.Расчет стоимости часа'!P24</f>
        <v>695.54538963012487</v>
      </c>
      <c r="G22" s="22" t="s">
        <v>179</v>
      </c>
    </row>
    <row r="23" spans="1:7" x14ac:dyDescent="0.25">
      <c r="A23" s="185"/>
      <c r="B23" s="191"/>
      <c r="C23" s="192"/>
      <c r="D23" s="11" t="str">
        <f>'В2.Расчет стоимости часа'!C25</f>
        <v xml:space="preserve">        Добыча руд цветных металлов</v>
      </c>
      <c r="E23" s="21">
        <f>'В2.Расчет стоимости часа'!H25</f>
        <v>117389.34999999999</v>
      </c>
      <c r="F23" s="21">
        <f>'В2.Расчет стоимости часа'!P25</f>
        <v>996.48565152796346</v>
      </c>
      <c r="G23" s="22" t="s">
        <v>179</v>
      </c>
    </row>
    <row r="24" spans="1:7" x14ac:dyDescent="0.25">
      <c r="A24" s="185"/>
      <c r="B24" s="191"/>
      <c r="C24" s="190" t="str">
        <f>'В2.Расчет стоимости часа'!B26</f>
        <v xml:space="preserve">    Добыча прочих полезных ископаемых</v>
      </c>
      <c r="D24" s="11" t="str">
        <f>'В2.Расчет стоимости часа'!C26</f>
        <v xml:space="preserve">        Добыча камня, песка и глины</v>
      </c>
      <c r="E24" s="21">
        <f>'В2.Расчет стоимости часа'!H26</f>
        <v>55813.850000000006</v>
      </c>
      <c r="F24" s="21">
        <f>'В2.Расчет стоимости часа'!P26</f>
        <v>474.2673343543895</v>
      </c>
      <c r="G24" s="22" t="s">
        <v>179</v>
      </c>
    </row>
    <row r="25" spans="1:7" ht="30" x14ac:dyDescent="0.25">
      <c r="A25" s="185"/>
      <c r="B25" s="191"/>
      <c r="C25" s="192"/>
      <c r="D25" s="11" t="str">
        <f>'В2.Расчет стоимости часа'!C27</f>
        <v xml:space="preserve">        Добыча полезных ископаемых, не включенных в другие группировки</v>
      </c>
      <c r="E25" s="21">
        <f>'В2.Расчет стоимости часа'!H27</f>
        <v>132032.80000000002</v>
      </c>
      <c r="F25" s="21">
        <f>'В2.Расчет стоимости часа'!P27</f>
        <v>1114.1380560071302</v>
      </c>
      <c r="G25" s="22" t="s">
        <v>179</v>
      </c>
    </row>
    <row r="26" spans="1:7" ht="30" x14ac:dyDescent="0.25">
      <c r="A26" s="185"/>
      <c r="B26" s="191"/>
      <c r="C26" s="190" t="str">
        <f>'В2.Расчет стоимости часа'!B28</f>
        <v xml:space="preserve">    Предоставление услуг в области добычи полезных ископаемых</v>
      </c>
      <c r="D26" s="11" t="str">
        <f>'В2.Расчет стоимости часа'!C28</f>
        <v xml:space="preserve">        Предоставление услуг в области добычи нефти и природного газа</v>
      </c>
      <c r="E26" s="21">
        <f>'В2.Расчет стоимости часа'!H28</f>
        <v>117436.95</v>
      </c>
      <c r="F26" s="21">
        <f>'В2.Расчет стоимости часа'!P28</f>
        <v>997.62376104500891</v>
      </c>
      <c r="G26" s="22" t="s">
        <v>179</v>
      </c>
    </row>
    <row r="27" spans="1:7" ht="30" x14ac:dyDescent="0.25">
      <c r="A27" s="186"/>
      <c r="B27" s="192"/>
      <c r="C27" s="192"/>
      <c r="D27" s="11" t="str">
        <f>'В2.Расчет стоимости часа'!C29</f>
        <v xml:space="preserve">        Предоставление услуг в других областях добычи полезных ископаемых</v>
      </c>
      <c r="E27" s="21">
        <f>'В2.Расчет стоимости часа'!H29</f>
        <v>98489.325000000012</v>
      </c>
      <c r="F27" s="21">
        <f>'В2.Расчет стоимости часа'!P29</f>
        <v>836.31973665274063</v>
      </c>
      <c r="G27" s="22" t="s">
        <v>179</v>
      </c>
    </row>
    <row r="28" spans="1:7" ht="30" x14ac:dyDescent="0.25">
      <c r="A28" s="184">
        <v>4</v>
      </c>
      <c r="B28" s="190" t="str">
        <f>'В2.Расчет стоимости часа'!A30</f>
        <v>ОБРАБАТЫВАЮЩИЕ ПРОИЗВОДСТВА</v>
      </c>
      <c r="C28" s="190" t="str">
        <f>'В2.Расчет стоимости часа'!B30</f>
        <v xml:space="preserve">    Производство пищевых продуктов</v>
      </c>
      <c r="D28" s="11" t="str">
        <f>'В2.Расчет стоимости часа'!C30</f>
        <v xml:space="preserve">        Переработка и консервирование мяса и мясной пищевой продукции</v>
      </c>
      <c r="E28" s="21">
        <f>'В2.Расчет стоимости часа'!H30</f>
        <v>49230</v>
      </c>
      <c r="F28" s="21">
        <f>'В2.Расчет стоимости часа'!P30</f>
        <v>419.62427690675133</v>
      </c>
      <c r="G28" s="22" t="s">
        <v>179</v>
      </c>
    </row>
    <row r="29" spans="1:7" ht="30" x14ac:dyDescent="0.25">
      <c r="A29" s="185"/>
      <c r="B29" s="191"/>
      <c r="C29" s="191"/>
      <c r="D29" s="11" t="str">
        <f>'В2.Расчет стоимости часа'!C31</f>
        <v xml:space="preserve">        Переработка и консервирование рыбы, ракообразных и моллюсков</v>
      </c>
      <c r="E29" s="21">
        <f>'В2.Расчет стоимости часа'!H31</f>
        <v>62125.85</v>
      </c>
      <c r="F29" s="21">
        <f>'В2.Расчет стоимости часа'!P31</f>
        <v>529.16495049855166</v>
      </c>
      <c r="G29" s="22" t="s">
        <v>179</v>
      </c>
    </row>
    <row r="30" spans="1:7" ht="30" x14ac:dyDescent="0.25">
      <c r="A30" s="185"/>
      <c r="B30" s="191"/>
      <c r="C30" s="191"/>
      <c r="D30" s="11" t="str">
        <f>'В2.Расчет стоимости часа'!C32</f>
        <v xml:space="preserve">        Переработка и консервирование фруктов и овощей</v>
      </c>
      <c r="E30" s="21">
        <f>'В2.Расчет стоимости часа'!H32</f>
        <v>45274.425000000003</v>
      </c>
      <c r="F30" s="21">
        <f>'В2.Расчет стоимости часа'!P32</f>
        <v>385.45146600211677</v>
      </c>
      <c r="G30" s="22" t="s">
        <v>179</v>
      </c>
    </row>
    <row r="31" spans="1:7" ht="30" x14ac:dyDescent="0.25">
      <c r="A31" s="185"/>
      <c r="B31" s="191"/>
      <c r="C31" s="191"/>
      <c r="D31" s="11" t="str">
        <f>'В2.Расчет стоимости часа'!C33</f>
        <v xml:space="preserve">        Производство растительных и животных масел и жиров</v>
      </c>
      <c r="E31" s="21">
        <f>'В2.Расчет стоимости часа'!H33</f>
        <v>54833.424999999996</v>
      </c>
      <c r="F31" s="21">
        <f>'В2.Расчет стоимости часа'!P33</f>
        <v>466.44977203709885</v>
      </c>
      <c r="G31" s="22" t="s">
        <v>179</v>
      </c>
    </row>
    <row r="32" spans="1:7" x14ac:dyDescent="0.25">
      <c r="A32" s="185"/>
      <c r="B32" s="191"/>
      <c r="C32" s="191"/>
      <c r="D32" s="11" t="str">
        <f>'В2.Расчет стоимости часа'!C34</f>
        <v xml:space="preserve">        Производство молочной продукции</v>
      </c>
      <c r="E32" s="21">
        <f>'В2.Расчет стоимости часа'!H34</f>
        <v>52447.625</v>
      </c>
      <c r="F32" s="21">
        <f>'В2.Расчет стоимости часа'!P34</f>
        <v>445.99331790385475</v>
      </c>
      <c r="G32" s="22" t="s">
        <v>179</v>
      </c>
    </row>
    <row r="33" spans="1:7" ht="45" x14ac:dyDescent="0.25">
      <c r="A33" s="185"/>
      <c r="B33" s="191"/>
      <c r="C33" s="191"/>
      <c r="D33" s="11" t="str">
        <f>'В2.Расчет стоимости часа'!C35</f>
        <v xml:space="preserve">        Производство продуктов мукомольной и крупяной промышленности, крахмала и крахмалосодержащих продуктов</v>
      </c>
      <c r="E33" s="21">
        <f>'В2.Расчет стоимости часа'!H35</f>
        <v>50545.525000000009</v>
      </c>
      <c r="F33" s="21">
        <f>'В2.Расчет стоимости часа'!P35</f>
        <v>430.12659001058375</v>
      </c>
      <c r="G33" s="22" t="s">
        <v>179</v>
      </c>
    </row>
    <row r="34" spans="1:7" ht="30" x14ac:dyDescent="0.25">
      <c r="A34" s="185"/>
      <c r="B34" s="191"/>
      <c r="C34" s="191"/>
      <c r="D34" s="11" t="str">
        <f>'В2.Расчет стоимости часа'!C36</f>
        <v xml:space="preserve">        Производство хлебобулочных и мучных кондитерских изделий</v>
      </c>
      <c r="E34" s="21">
        <f>'В2.Расчет стоимости часа'!H36</f>
        <v>44854.074999999997</v>
      </c>
      <c r="F34" s="21">
        <f>'В2.Расчет стоимости часа'!P36</f>
        <v>382.09532601548574</v>
      </c>
      <c r="G34" s="22" t="s">
        <v>179</v>
      </c>
    </row>
    <row r="35" spans="1:7" ht="30" x14ac:dyDescent="0.25">
      <c r="A35" s="185"/>
      <c r="B35" s="191"/>
      <c r="C35" s="191"/>
      <c r="D35" s="11" t="str">
        <f>'В2.Расчет стоимости часа'!C37</f>
        <v xml:space="preserve">        Производство прочих пищевых продуктов</v>
      </c>
      <c r="E35" s="21">
        <f>'В2.Расчет стоимости часа'!H37</f>
        <v>60977.55</v>
      </c>
      <c r="F35" s="21">
        <f>'В2.Расчет стоимости часа'!P37</f>
        <v>518.03546931818175</v>
      </c>
      <c r="G35" s="22" t="s">
        <v>179</v>
      </c>
    </row>
    <row r="36" spans="1:7" ht="30" x14ac:dyDescent="0.25">
      <c r="A36" s="185"/>
      <c r="B36" s="191"/>
      <c r="C36" s="192"/>
      <c r="D36" s="11" t="str">
        <f>'В2.Расчет стоимости часа'!C38</f>
        <v xml:space="preserve">        Производство готовых кормов для животных</v>
      </c>
      <c r="E36" s="21">
        <f>'В2.Расчет стоимости часа'!H38</f>
        <v>67856.724999999991</v>
      </c>
      <c r="F36" s="21">
        <f>'В2.Расчет стоимости часа'!P38</f>
        <v>572.95871181818188</v>
      </c>
      <c r="G36" s="22" t="s">
        <v>179</v>
      </c>
    </row>
    <row r="37" spans="1:7" x14ac:dyDescent="0.25">
      <c r="A37" s="185"/>
      <c r="B37" s="191"/>
      <c r="C37" s="14" t="str">
        <f>'В2.Расчет стоимости часа'!B39</f>
        <v xml:space="preserve">    Производство напитков</v>
      </c>
      <c r="D37" s="11" t="str">
        <f>'В2.Расчет стоимости часа'!C39</f>
        <v xml:space="preserve">        Производство напитков</v>
      </c>
      <c r="E37" s="21">
        <f>'В2.Расчет стоимости часа'!H39</f>
        <v>63755.325000000004</v>
      </c>
      <c r="F37" s="21">
        <f>'В2.Расчет стоимости часа'!P39</f>
        <v>539.20989125668439</v>
      </c>
      <c r="G37" s="22" t="s">
        <v>179</v>
      </c>
    </row>
    <row r="38" spans="1:7" ht="30" x14ac:dyDescent="0.25">
      <c r="A38" s="185"/>
      <c r="B38" s="191"/>
      <c r="C38" s="14" t="str">
        <f>'В2.Расчет стоимости часа'!B40</f>
        <v xml:space="preserve">    Производство табачных изделий</v>
      </c>
      <c r="D38" s="11" t="str">
        <f>'В2.Расчет стоимости часа'!C40</f>
        <v xml:space="preserve">        Производство табачных изделий</v>
      </c>
      <c r="E38" s="21">
        <f>'В2.Расчет стоимости часа'!H40</f>
        <v>147881.75</v>
      </c>
      <c r="F38" s="21">
        <f>'В2.Расчет стоимости часа'!P40</f>
        <v>1260.6203480871211</v>
      </c>
      <c r="G38" s="22" t="s">
        <v>179</v>
      </c>
    </row>
    <row r="39" spans="1:7" ht="30" x14ac:dyDescent="0.25">
      <c r="A39" s="185"/>
      <c r="B39" s="191"/>
      <c r="C39" s="190" t="str">
        <f>'В2.Расчет стоимости часа'!B41</f>
        <v xml:space="preserve">    Производство текстильных изделий</v>
      </c>
      <c r="D39" s="11" t="str">
        <f>'В2.Расчет стоимости часа'!C41</f>
        <v xml:space="preserve">        Подготовка и прядение текстильных волокон</v>
      </c>
      <c r="E39" s="21">
        <f>'В2.Расчет стоимости часа'!H41</f>
        <v>40419.5</v>
      </c>
      <c r="F39" s="21">
        <f>'В2.Расчет стоимости часа'!P41</f>
        <v>344.3161787901069</v>
      </c>
      <c r="G39" s="22" t="s">
        <v>179</v>
      </c>
    </row>
    <row r="40" spans="1:7" x14ac:dyDescent="0.25">
      <c r="A40" s="185"/>
      <c r="B40" s="191"/>
      <c r="C40" s="191"/>
      <c r="D40" s="11" t="str">
        <f>'В2.Расчет стоимости часа'!C42</f>
        <v xml:space="preserve">        Производство текстильных тканей</v>
      </c>
      <c r="E40" s="21">
        <f>'В2.Расчет стоимости часа'!H42</f>
        <v>43383.399999999994</v>
      </c>
      <c r="F40" s="21">
        <f>'В2.Расчет стоимости часа'!P42</f>
        <v>366.72619101659978</v>
      </c>
      <c r="G40" s="22" t="s">
        <v>179</v>
      </c>
    </row>
    <row r="41" spans="1:7" x14ac:dyDescent="0.25">
      <c r="A41" s="185"/>
      <c r="B41" s="191"/>
      <c r="C41" s="191"/>
      <c r="D41" s="11" t="str">
        <f>'В2.Расчет стоимости часа'!C43</f>
        <v xml:space="preserve">        Отделка тканей и текстильных изделий</v>
      </c>
      <c r="E41" s="21">
        <f>'В2.Расчет стоимости часа'!H43</f>
        <v>41697.075000000004</v>
      </c>
      <c r="F41" s="21">
        <f>'В2.Расчет стоимости часа'!P43</f>
        <v>353.53668152462126</v>
      </c>
      <c r="G41" s="22" t="s">
        <v>179</v>
      </c>
    </row>
    <row r="42" spans="1:7" ht="30" x14ac:dyDescent="0.25">
      <c r="A42" s="185"/>
      <c r="B42" s="191"/>
      <c r="C42" s="192"/>
      <c r="D42" s="11" t="str">
        <f>'В2.Расчет стоимости часа'!C44</f>
        <v xml:space="preserve">        Производство прочих текстильных изделий</v>
      </c>
      <c r="E42" s="21">
        <f>'В2.Расчет стоимости часа'!H44</f>
        <v>39623.15</v>
      </c>
      <c r="F42" s="21">
        <f>'В2.Расчет стоимости часа'!P44</f>
        <v>337.20593638591799</v>
      </c>
      <c r="G42" s="22" t="s">
        <v>179</v>
      </c>
    </row>
    <row r="43" spans="1:7" ht="30" x14ac:dyDescent="0.25">
      <c r="A43" s="185"/>
      <c r="B43" s="191"/>
      <c r="C43" s="190" t="str">
        <f>'В2.Расчет стоимости часа'!B45</f>
        <v xml:space="preserve">    Производство одежды</v>
      </c>
      <c r="D43" s="11" t="str">
        <f>'В2.Расчет стоимости часа'!C45</f>
        <v xml:space="preserve">        Производство одежды, кроме одежды из меха</v>
      </c>
      <c r="E43" s="21">
        <f>'В2.Расчет стоимости часа'!H45</f>
        <v>31442.025000000001</v>
      </c>
      <c r="F43" s="21">
        <f>'В2.Расчет стоимости часа'!P45</f>
        <v>265.51788057208114</v>
      </c>
      <c r="G43" s="22" t="s">
        <v>179</v>
      </c>
    </row>
    <row r="44" spans="1:7" x14ac:dyDescent="0.25">
      <c r="A44" s="185"/>
      <c r="B44" s="191"/>
      <c r="C44" s="191"/>
      <c r="D44" s="11" t="str">
        <f>'В2.Расчет стоимости часа'!C46</f>
        <v xml:space="preserve">        Производство меховых изделий</v>
      </c>
      <c r="E44" s="21">
        <f>'В2.Расчет стоимости часа'!H46</f>
        <v>32279.625</v>
      </c>
      <c r="F44" s="21">
        <f>'В2.Расчет стоимости часа'!P46</f>
        <v>271.02497878453653</v>
      </c>
      <c r="G44" s="22" t="s">
        <v>179</v>
      </c>
    </row>
    <row r="45" spans="1:7" ht="30" x14ac:dyDescent="0.25">
      <c r="A45" s="185"/>
      <c r="B45" s="191"/>
      <c r="C45" s="192"/>
      <c r="D45" s="11" t="str">
        <f>'В2.Расчет стоимости часа'!C47</f>
        <v xml:space="preserve">        Производство вязаных и трикотажных изделий одежды</v>
      </c>
      <c r="E45" s="21">
        <f>'В2.Расчет стоимости часа'!H47</f>
        <v>30832.375</v>
      </c>
      <c r="F45" s="21">
        <f>'В2.Расчет стоимости часа'!P47</f>
        <v>262.08457902629232</v>
      </c>
      <c r="G45" s="22" t="s">
        <v>179</v>
      </c>
    </row>
    <row r="46" spans="1:7" ht="45" x14ac:dyDescent="0.25">
      <c r="A46" s="185"/>
      <c r="B46" s="191"/>
      <c r="C46" s="190" t="str">
        <f>'В2.Расчет стоимости часа'!B48</f>
        <v xml:space="preserve">    Производство кожи и изделий из кожи</v>
      </c>
      <c r="D46" s="11" t="str">
        <f>'В2.Расчет стоимости часа'!C48</f>
        <v xml:space="preserve">        Дубление и отделка кожи, производство чемоданов, сумок, шорно-седельных изделий из кожи; выделка и крашение меха</v>
      </c>
      <c r="E46" s="21">
        <f>'В2.Расчет стоимости часа'!H48</f>
        <v>40126.9</v>
      </c>
      <c r="F46" s="21">
        <f>'В2.Расчет стоимости часа'!P48</f>
        <v>340.81288084336012</v>
      </c>
      <c r="G46" s="22" t="s">
        <v>179</v>
      </c>
    </row>
    <row r="47" spans="1:7" x14ac:dyDescent="0.25">
      <c r="A47" s="185"/>
      <c r="B47" s="191"/>
      <c r="C47" s="191"/>
      <c r="D47" s="11" t="str">
        <f>'В2.Расчет стоимости часа'!C49</f>
        <v xml:space="preserve">        Производство обуви</v>
      </c>
      <c r="E47" s="21">
        <f>'В2.Расчет стоимости часа'!H49</f>
        <v>40270.199999999997</v>
      </c>
      <c r="F47" s="21">
        <f>'В2.Расчет стоимости часа'!P49</f>
        <v>341.58264845365426</v>
      </c>
      <c r="G47" s="22" t="s">
        <v>179</v>
      </c>
    </row>
    <row r="48" spans="1:7" x14ac:dyDescent="0.25">
      <c r="A48" s="185"/>
      <c r="B48" s="191"/>
      <c r="C48" s="192"/>
      <c r="D48" s="11" t="str">
        <f>'В2.Расчет стоимости часа'!C50</f>
        <v xml:space="preserve">        Распиловка и строгание древесины</v>
      </c>
      <c r="E48" s="21">
        <f>'В2.Расчет стоимости часа'!H50</f>
        <v>38522.600000000006</v>
      </c>
      <c r="F48" s="21">
        <f>'В2.Расчет стоимости часа'!P50</f>
        <v>327.6177377161319</v>
      </c>
      <c r="G48" s="22" t="s">
        <v>179</v>
      </c>
    </row>
    <row r="49" spans="1:7" ht="90" x14ac:dyDescent="0.25">
      <c r="A49" s="185"/>
      <c r="B49" s="191"/>
      <c r="C49" s="14" t="str">
        <f>'В2.Расчет стоимости часа'!B51</f>
        <v xml:space="preserve">    Обработка древесины и производство изделий из дерева и пробки, кроме мебели, производство изделий из соломки и материалов для плетения</v>
      </c>
      <c r="D49" s="11" t="str">
        <f>'В2.Расчет стоимости часа'!C51</f>
        <v xml:space="preserve">        Производство изделий из дерева, пробки, соломки и материалов для плетения</v>
      </c>
      <c r="E49" s="21">
        <f>'В2.Расчет стоимости часа'!H51</f>
        <v>42815.275000000001</v>
      </c>
      <c r="F49" s="21">
        <f>'В2.Расчет стоимости часа'!P51</f>
        <v>363.83488371769164</v>
      </c>
      <c r="G49" s="22" t="s">
        <v>179</v>
      </c>
    </row>
    <row r="50" spans="1:7" ht="30" x14ac:dyDescent="0.25">
      <c r="A50" s="185"/>
      <c r="B50" s="191"/>
      <c r="C50" s="190" t="str">
        <f>'В2.Расчет стоимости часа'!B52</f>
        <v xml:space="preserve">    Производство бумаги и бумажных изделий</v>
      </c>
      <c r="D50" s="11" t="str">
        <f>'В2.Расчет стоимости часа'!C52</f>
        <v xml:space="preserve">        Производство целлюлозы, древесной массы, бумаги и картона</v>
      </c>
      <c r="E50" s="21">
        <f>'В2.Расчет стоимости часа'!H52</f>
        <v>78511.274999999994</v>
      </c>
      <c r="F50" s="21">
        <f>'В2.Расчет стоимости часа'!P52</f>
        <v>668.65037493816851</v>
      </c>
      <c r="G50" s="22" t="s">
        <v>179</v>
      </c>
    </row>
    <row r="51" spans="1:7" ht="30" x14ac:dyDescent="0.25">
      <c r="A51" s="185"/>
      <c r="B51" s="191"/>
      <c r="C51" s="192"/>
      <c r="D51" s="11" t="str">
        <f>'В2.Расчет стоимости часа'!C53</f>
        <v xml:space="preserve">        Производство изделий из бумаги и картона</v>
      </c>
      <c r="E51" s="21">
        <f>'В2.Расчет стоимости часа'!H53</f>
        <v>65896.775000000009</v>
      </c>
      <c r="F51" s="21">
        <f>'В2.Расчет стоимости часа'!P53</f>
        <v>562.12084106896168</v>
      </c>
      <c r="G51" s="22" t="s">
        <v>179</v>
      </c>
    </row>
    <row r="52" spans="1:7" ht="30" x14ac:dyDescent="0.25">
      <c r="A52" s="185"/>
      <c r="B52" s="191"/>
      <c r="C52" s="190" t="str">
        <f>'В2.Расчет стоимости часа'!B54</f>
        <v xml:space="preserve">    Деятельность полиграфическая и копирование носителей информации</v>
      </c>
      <c r="D52" s="11" t="str">
        <f>'В2.Расчет стоимости часа'!C54</f>
        <v xml:space="preserve">        Деятельность полиграфическая и предоставление услуг в этой области</v>
      </c>
      <c r="E52" s="21">
        <f>'В2.Расчет стоимости часа'!H54</f>
        <v>52025.450000000004</v>
      </c>
      <c r="F52" s="21">
        <f>'В2.Расчет стоимости часа'!P54</f>
        <v>442.85585824086456</v>
      </c>
      <c r="G52" s="22" t="s">
        <v>179</v>
      </c>
    </row>
    <row r="53" spans="1:7" ht="30" x14ac:dyDescent="0.25">
      <c r="A53" s="185"/>
      <c r="B53" s="191"/>
      <c r="C53" s="192"/>
      <c r="D53" s="11" t="str">
        <f>'В2.Расчет стоимости часа'!C55</f>
        <v xml:space="preserve">        Копирование записанных носителей информации</v>
      </c>
      <c r="E53" s="21">
        <f>'В2.Расчет стоимости часа'!H55</f>
        <v>80966.675000000003</v>
      </c>
      <c r="F53" s="21">
        <f>'В2.Расчет стоимости часа'!P55</f>
        <v>682.75281764538772</v>
      </c>
      <c r="G53" s="22" t="s">
        <v>179</v>
      </c>
    </row>
    <row r="54" spans="1:7" x14ac:dyDescent="0.25">
      <c r="A54" s="185"/>
      <c r="B54" s="191"/>
      <c r="C54" s="190" t="str">
        <f>'В2.Расчет стоимости часа'!B56</f>
        <v xml:space="preserve">    Производство кокса и нефтепродуктов</v>
      </c>
      <c r="D54" s="11" t="str">
        <f>'В2.Расчет стоимости часа'!C56</f>
        <v xml:space="preserve">        Производство кокса</v>
      </c>
      <c r="E54" s="21">
        <f>'В2.Расчет стоимости часа'!H56</f>
        <v>72174.074999999997</v>
      </c>
      <c r="F54" s="21">
        <f>'В2.Расчет стоимости часа'!P56</f>
        <v>615.16131785762036</v>
      </c>
      <c r="G54" s="22" t="s">
        <v>179</v>
      </c>
    </row>
    <row r="55" spans="1:7" x14ac:dyDescent="0.25">
      <c r="A55" s="185"/>
      <c r="B55" s="191"/>
      <c r="C55" s="191"/>
      <c r="D55" s="11" t="str">
        <f>'В2.Расчет стоимости часа'!C57</f>
        <v xml:space="preserve">        Производство нефтепродуктов</v>
      </c>
      <c r="E55" s="21">
        <f>'В2.Расчет стоимости часа'!H57</f>
        <v>105301.425</v>
      </c>
      <c r="F55" s="21">
        <f>'В2.Расчет стоимости часа'!P57</f>
        <v>895.79257828264258</v>
      </c>
      <c r="G55" s="22" t="s">
        <v>179</v>
      </c>
    </row>
    <row r="56" spans="1:7" ht="30" x14ac:dyDescent="0.25">
      <c r="A56" s="185"/>
      <c r="B56" s="191"/>
      <c r="C56" s="192"/>
      <c r="D56" s="11" t="str">
        <f>'В2.Расчет стоимости часа'!C58</f>
        <v xml:space="preserve">        Агломерация угля, антрацита и бурого угля (лигнита) и производство термоуглей</v>
      </c>
      <c r="E56" s="21">
        <f>'В2.Расчет стоимости часа'!H58</f>
        <v>23402.3</v>
      </c>
      <c r="F56" s="21">
        <f>'В2.Расчет стоимости часа'!P58</f>
        <v>199.14174735405524</v>
      </c>
      <c r="G56" s="22" t="s">
        <v>179</v>
      </c>
    </row>
    <row r="57" spans="1:7" ht="60" x14ac:dyDescent="0.25">
      <c r="A57" s="185"/>
      <c r="B57" s="191"/>
      <c r="C57" s="190" t="str">
        <f>'В2.Расчет стоимости часа'!B59</f>
        <v xml:space="preserve">    Производство химических веществ и химических продуктов</v>
      </c>
      <c r="D57" s="11" t="str">
        <f>'В2.Расчет стоимости часа'!C59</f>
        <v xml:space="preserve">        Производство основных химических веществ, удобрений и азотных соединений, пластмасс и синтетического каучука в первичных формах</v>
      </c>
      <c r="E57" s="21">
        <f>'В2.Расчет стоимости часа'!H59</f>
        <v>87921.674999999988</v>
      </c>
      <c r="F57" s="21">
        <f>'В2.Расчет стоимости часа'!P59</f>
        <v>748.39045255180474</v>
      </c>
      <c r="G57" s="22" t="s">
        <v>179</v>
      </c>
    </row>
    <row r="58" spans="1:7" ht="30" x14ac:dyDescent="0.25">
      <c r="A58" s="185"/>
      <c r="B58" s="191"/>
      <c r="C58" s="191"/>
      <c r="D58" s="11" t="str">
        <f>'В2.Расчет стоимости часа'!C60</f>
        <v xml:space="preserve">        Производство пестицидов и прочих агрохимических продуктов</v>
      </c>
      <c r="E58" s="21">
        <f>'В2.Расчет стоимости часа'!H60</f>
        <v>89866.95</v>
      </c>
      <c r="F58" s="21">
        <f>'В2.Расчет стоимости часа'!P60</f>
        <v>765.21487571245552</v>
      </c>
      <c r="G58" s="22" t="s">
        <v>179</v>
      </c>
    </row>
    <row r="59" spans="1:7" ht="45" x14ac:dyDescent="0.25">
      <c r="A59" s="185"/>
      <c r="B59" s="191"/>
      <c r="C59" s="191"/>
      <c r="D59" s="11" t="str">
        <f>'В2.Расчет стоимости часа'!C61</f>
        <v xml:space="preserve">        Производство красок, лаков и аналогичных материалов для нанесения покрытий, полиграфических красок и мастик</v>
      </c>
      <c r="E59" s="21">
        <f>'В2.Расчет стоимости часа'!H61</f>
        <v>69180.2</v>
      </c>
      <c r="F59" s="21">
        <f>'В2.Расчет стоимости часа'!P61</f>
        <v>586.15017663101605</v>
      </c>
      <c r="G59" s="22" t="s">
        <v>179</v>
      </c>
    </row>
    <row r="60" spans="1:7" ht="45" x14ac:dyDescent="0.25">
      <c r="A60" s="185"/>
      <c r="B60" s="191"/>
      <c r="C60" s="191"/>
      <c r="D60" s="11" t="str">
        <f>'В2.Расчет стоимости часа'!C62</f>
        <v xml:space="preserve">        Производство мыла и моющих, чистящих и полирующих средств; парфюмерных и косметических средств</v>
      </c>
      <c r="E60" s="21">
        <f>'В2.Расчет стоимости часа'!H62</f>
        <v>81255.850000000006</v>
      </c>
      <c r="F60" s="21">
        <f>'В2.Расчет стоимости часа'!P62</f>
        <v>689.3222322743984</v>
      </c>
      <c r="G60" s="22" t="s">
        <v>179</v>
      </c>
    </row>
    <row r="61" spans="1:7" ht="30" x14ac:dyDescent="0.25">
      <c r="A61" s="185"/>
      <c r="B61" s="191"/>
      <c r="C61" s="191"/>
      <c r="D61" s="11" t="str">
        <f>'В2.Расчет стоимости часа'!C63</f>
        <v xml:space="preserve">        Производство прочих химических продуктов</v>
      </c>
      <c r="E61" s="21">
        <f>'В2.Расчет стоимости часа'!H63</f>
        <v>72973.774999999994</v>
      </c>
      <c r="F61" s="21">
        <f>'В2.Расчет стоимости часа'!P63</f>
        <v>620.06118390151516</v>
      </c>
      <c r="G61" s="22" t="s">
        <v>179</v>
      </c>
    </row>
    <row r="62" spans="1:7" x14ac:dyDescent="0.25">
      <c r="A62" s="185"/>
      <c r="B62" s="191"/>
      <c r="C62" s="192"/>
      <c r="D62" s="11" t="str">
        <f>'В2.Расчет стоимости часа'!C64</f>
        <v xml:space="preserve">        Производство химических волокон</v>
      </c>
      <c r="E62" s="21">
        <f>'В2.Расчет стоимости часа'!H64</f>
        <v>62472.15</v>
      </c>
      <c r="F62" s="21">
        <f>'В2.Расчет стоимости часа'!P64</f>
        <v>530.49435774844017</v>
      </c>
      <c r="G62" s="22" t="s">
        <v>179</v>
      </c>
    </row>
    <row r="63" spans="1:7" ht="30" x14ac:dyDescent="0.25">
      <c r="A63" s="185"/>
      <c r="B63" s="191"/>
      <c r="C63" s="190" t="str">
        <f>'В2.Расчет стоимости часа'!B65</f>
        <v xml:space="preserve">    Производство лекарственных средств и материалов, применяемых в медицинских целях и ветеринарии</v>
      </c>
      <c r="D63" s="11" t="str">
        <f>'В2.Расчет стоимости часа'!C65</f>
        <v xml:space="preserve">        Производство фармацевтических субстанций</v>
      </c>
      <c r="E63" s="21">
        <f>'В2.Расчет стоимости часа'!H65</f>
        <v>118903.125</v>
      </c>
      <c r="F63" s="21">
        <f>'В2.Расчет стоимости часа'!P65</f>
        <v>990.52679115474598</v>
      </c>
      <c r="G63" s="22" t="s">
        <v>179</v>
      </c>
    </row>
    <row r="64" spans="1:7" ht="45" x14ac:dyDescent="0.25">
      <c r="A64" s="185"/>
      <c r="B64" s="191"/>
      <c r="C64" s="192"/>
      <c r="D64" s="11" t="str">
        <f>'В2.Расчет стоимости часа'!C66</f>
        <v xml:space="preserve">        Производство лекарственных препаратов и материалов, применяемых в медицинских целях и ветеринарии</v>
      </c>
      <c r="E64" s="21">
        <f>'В2.Расчет стоимости часа'!H66</f>
        <v>95049.375</v>
      </c>
      <c r="F64" s="21">
        <f>'В2.Расчет стоимости часа'!P66</f>
        <v>806.63436946356956</v>
      </c>
      <c r="G64" s="22" t="s">
        <v>179</v>
      </c>
    </row>
    <row r="65" spans="1:7" x14ac:dyDescent="0.25">
      <c r="A65" s="185"/>
      <c r="B65" s="191"/>
      <c r="C65" s="190" t="str">
        <f>'В2.Расчет стоимости часа'!B67</f>
        <v xml:space="preserve">    Производство резиновых и пластмассовых изделий</v>
      </c>
      <c r="D65" s="11" t="str">
        <f>'В2.Расчет стоимости часа'!C67</f>
        <v xml:space="preserve">        Производство резиновых изделий</v>
      </c>
      <c r="E65" s="21">
        <f>'В2.Расчет стоимости часа'!H67</f>
        <v>59487.55</v>
      </c>
      <c r="F65" s="21">
        <f>'В2.Расчет стоимости часа'!P67</f>
        <v>505.37330923239745</v>
      </c>
      <c r="G65" s="22" t="s">
        <v>179</v>
      </c>
    </row>
    <row r="66" spans="1:7" x14ac:dyDescent="0.25">
      <c r="A66" s="185"/>
      <c r="B66" s="191"/>
      <c r="C66" s="192"/>
      <c r="D66" s="11" t="str">
        <f>'В2.Расчет стоимости часа'!C68</f>
        <v xml:space="preserve">        Производство изделий из пластмасс</v>
      </c>
      <c r="E66" s="21">
        <f>'В2.Расчет стоимости часа'!H68</f>
        <v>55397.425000000003</v>
      </c>
      <c r="F66" s="21">
        <f>'В2.Расчет стоимости часа'!P68</f>
        <v>468.80008632074424</v>
      </c>
      <c r="G66" s="22" t="s">
        <v>179</v>
      </c>
    </row>
    <row r="67" spans="1:7" x14ac:dyDescent="0.25">
      <c r="A67" s="185"/>
      <c r="B67" s="191"/>
      <c r="C67" s="190" t="str">
        <f>'В2.Расчет стоимости часа'!B69</f>
        <v xml:space="preserve">    Производство прочей неметаллической минеральной продукции</v>
      </c>
      <c r="D67" s="11" t="str">
        <f>'В2.Расчет стоимости часа'!C69</f>
        <v xml:space="preserve">        Производство стекла и изделий из стекла</v>
      </c>
      <c r="E67" s="21">
        <f>'В2.Расчет стоимости часа'!H69</f>
        <v>59685</v>
      </c>
      <c r="F67" s="21">
        <f>'В2.Расчет стоимости часа'!P69</f>
        <v>507.29856823863639</v>
      </c>
      <c r="G67" s="22" t="s">
        <v>179</v>
      </c>
    </row>
    <row r="68" spans="1:7" x14ac:dyDescent="0.25">
      <c r="A68" s="185"/>
      <c r="B68" s="191"/>
      <c r="C68" s="191"/>
      <c r="D68" s="11" t="str">
        <f>'В2.Расчет стоимости часа'!C70</f>
        <v xml:space="preserve">        Производство огнеупорных изделий</v>
      </c>
      <c r="E68" s="21">
        <f>'В2.Расчет стоимости часа'!H70</f>
        <v>61020.675000000003</v>
      </c>
      <c r="F68" s="21">
        <f>'В2.Расчет стоимости часа'!P70</f>
        <v>519.11373738636371</v>
      </c>
      <c r="G68" s="22" t="s">
        <v>179</v>
      </c>
    </row>
    <row r="69" spans="1:7" ht="30" x14ac:dyDescent="0.25">
      <c r="A69" s="185"/>
      <c r="B69" s="191"/>
      <c r="C69" s="191"/>
      <c r="D69" s="11" t="str">
        <f>'В2.Расчет стоимости часа'!C71</f>
        <v xml:space="preserve">        Производство строительных керамических материалов</v>
      </c>
      <c r="E69" s="21">
        <f>'В2.Расчет стоимости часа'!H71</f>
        <v>52183.025000000001</v>
      </c>
      <c r="F69" s="21">
        <f>'В2.Расчет стоимости часа'!P71</f>
        <v>444.07387783868097</v>
      </c>
      <c r="G69" s="22" t="s">
        <v>179</v>
      </c>
    </row>
    <row r="70" spans="1:7" ht="30" x14ac:dyDescent="0.25">
      <c r="A70" s="185"/>
      <c r="B70" s="191"/>
      <c r="C70" s="191"/>
      <c r="D70" s="11" t="str">
        <f>'В2.Расчет стоимости часа'!C72</f>
        <v xml:space="preserve">        Производство прочих фарфоровых и керамических изделий</v>
      </c>
      <c r="E70" s="21">
        <f>'В2.Расчет стоимости часа'!H72</f>
        <v>63594.2</v>
      </c>
      <c r="F70" s="21">
        <f>'В2.Расчет стоимости часа'!P72</f>
        <v>542.74546178865864</v>
      </c>
      <c r="G70" s="22" t="s">
        <v>179</v>
      </c>
    </row>
    <row r="71" spans="1:7" x14ac:dyDescent="0.25">
      <c r="A71" s="185"/>
      <c r="B71" s="191"/>
      <c r="C71" s="191"/>
      <c r="D71" s="11" t="str">
        <f>'В2.Расчет стоимости часа'!C73</f>
        <v xml:space="preserve">        Производство цемента, извести и гипса</v>
      </c>
      <c r="E71" s="21">
        <f>'В2.Расчет стоимости часа'!H73</f>
        <v>71250.875</v>
      </c>
      <c r="F71" s="21">
        <f>'В2.Расчет стоимости часа'!P73</f>
        <v>606.03114923016938</v>
      </c>
      <c r="G71" s="22" t="s">
        <v>179</v>
      </c>
    </row>
    <row r="72" spans="1:7" ht="30" x14ac:dyDescent="0.25">
      <c r="A72" s="185"/>
      <c r="B72" s="191"/>
      <c r="C72" s="191"/>
      <c r="D72" s="11" t="str">
        <f>'В2.Расчет стоимости часа'!C74</f>
        <v xml:space="preserve">        Производство изделий из бетона, цемента и гипса</v>
      </c>
      <c r="E72" s="21">
        <f>'В2.Расчет стоимости часа'!H74</f>
        <v>52336.024999999994</v>
      </c>
      <c r="F72" s="21">
        <f>'В2.Расчет стоимости часа'!P74</f>
        <v>443.48149854166667</v>
      </c>
      <c r="G72" s="22" t="s">
        <v>179</v>
      </c>
    </row>
    <row r="73" spans="1:7" x14ac:dyDescent="0.25">
      <c r="A73" s="185"/>
      <c r="B73" s="191"/>
      <c r="C73" s="191"/>
      <c r="D73" s="11" t="str">
        <f>'В2.Расчет стоимости часа'!C75</f>
        <v xml:space="preserve">        Резка, обработка и отделка камня</v>
      </c>
      <c r="E73" s="21">
        <f>'В2.Расчет стоимости часа'!H75</f>
        <v>44131.025000000001</v>
      </c>
      <c r="F73" s="21">
        <f>'В2.Расчет стоимости часа'!P75</f>
        <v>374.73040959725938</v>
      </c>
      <c r="G73" s="22" t="s">
        <v>179</v>
      </c>
    </row>
    <row r="74" spans="1:7" ht="45" x14ac:dyDescent="0.25">
      <c r="A74" s="185"/>
      <c r="B74" s="191"/>
      <c r="C74" s="192"/>
      <c r="D74" s="11" t="str">
        <f>'В2.Расчет стоимости часа'!C76</f>
        <v xml:space="preserve">        Производство абразивных и неметаллических минеральных изделий, не включенных в другие группировки</v>
      </c>
      <c r="E74" s="21">
        <f>'В2.Расчет стоимости часа'!H76</f>
        <v>64378.974999999999</v>
      </c>
      <c r="F74" s="21">
        <f>'В2.Расчет стоимости часа'!P76</f>
        <v>545.61878088513822</v>
      </c>
      <c r="G74" s="22" t="s">
        <v>179</v>
      </c>
    </row>
    <row r="75" spans="1:7" ht="30" x14ac:dyDescent="0.25">
      <c r="A75" s="185"/>
      <c r="B75" s="191"/>
      <c r="C75" s="190" t="str">
        <f>'В2.Расчет стоимости часа'!B77</f>
        <v xml:space="preserve">    Производство металлургическое</v>
      </c>
      <c r="D75" s="11" t="str">
        <f>'В2.Расчет стоимости часа'!C77</f>
        <v xml:space="preserve">        Производство чугуна, стали и ферросплавов</v>
      </c>
      <c r="E75" s="21">
        <f>'В2.Расчет стоимости часа'!H77</f>
        <v>77222.925000000003</v>
      </c>
      <c r="F75" s="21">
        <f>'В2.Расчет стоимости часа'!P77</f>
        <v>655.30838208946091</v>
      </c>
      <c r="G75" s="22" t="s">
        <v>179</v>
      </c>
    </row>
    <row r="76" spans="1:7" ht="30" x14ac:dyDescent="0.25">
      <c r="A76" s="185"/>
      <c r="B76" s="191"/>
      <c r="C76" s="191"/>
      <c r="D76" s="11" t="str">
        <f>'В2.Расчет стоимости часа'!C78</f>
        <v xml:space="preserve">        Производство стальных труб, полых профилей и фитингов</v>
      </c>
      <c r="E76" s="21">
        <f>'В2.Расчет стоимости часа'!H78</f>
        <v>75056.600000000006</v>
      </c>
      <c r="F76" s="21">
        <f>'В2.Расчет стоимости часа'!P78</f>
        <v>642.59431679311501</v>
      </c>
      <c r="G76" s="22" t="s">
        <v>179</v>
      </c>
    </row>
    <row r="77" spans="1:7" ht="30" x14ac:dyDescent="0.25">
      <c r="A77" s="185"/>
      <c r="B77" s="191"/>
      <c r="C77" s="191"/>
      <c r="D77" s="11" t="str">
        <f>'В2.Расчет стоимости часа'!C79</f>
        <v xml:space="preserve">        Производство прочих стальных изделий первичной обработкой</v>
      </c>
      <c r="E77" s="21">
        <f>'В2.Расчет стоимости часа'!H79</f>
        <v>60018.85</v>
      </c>
      <c r="F77" s="21">
        <f>'В2.Расчет стоимости часа'!P79</f>
        <v>511.000479932041</v>
      </c>
      <c r="G77" s="22" t="s">
        <v>179</v>
      </c>
    </row>
    <row r="78" spans="1:7" ht="45" x14ac:dyDescent="0.25">
      <c r="A78" s="185"/>
      <c r="B78" s="191"/>
      <c r="C78" s="191"/>
      <c r="D78" s="11" t="str">
        <f>'В2.Расчет стоимости часа'!C80</f>
        <v xml:space="preserve">        Производство основных драгоценных металлов и прочих цветных металлов, производство ядерного топлива</v>
      </c>
      <c r="E78" s="21">
        <f>'В2.Расчет стоимости часа'!H80</f>
        <v>100973.35</v>
      </c>
      <c r="F78" s="21">
        <f>'В2.Расчет стоимости часа'!P80</f>
        <v>857.61123802083341</v>
      </c>
      <c r="G78" s="22" t="s">
        <v>179</v>
      </c>
    </row>
    <row r="79" spans="1:7" x14ac:dyDescent="0.25">
      <c r="A79" s="185"/>
      <c r="B79" s="191"/>
      <c r="C79" s="192"/>
      <c r="D79" s="11" t="str">
        <f>'В2.Расчет стоимости часа'!C81</f>
        <v xml:space="preserve">        Литье металлов</v>
      </c>
      <c r="E79" s="21">
        <f>'В2.Расчет стоимости часа'!H81</f>
        <v>57595.7</v>
      </c>
      <c r="F79" s="21">
        <f>'В2.Расчет стоимости часа'!P81</f>
        <v>489.39559439728163</v>
      </c>
      <c r="G79" s="22" t="s">
        <v>179</v>
      </c>
    </row>
    <row r="80" spans="1:7" ht="30" x14ac:dyDescent="0.25">
      <c r="A80" s="185"/>
      <c r="B80" s="191"/>
      <c r="C80" s="190" t="str">
        <f>'В2.Расчет стоимости часа'!B82</f>
        <v xml:space="preserve">    Производство готовых металлических изделий, кроме машин и оборудования</v>
      </c>
      <c r="D80" s="11" t="str">
        <f>'В2.Расчет стоимости часа'!C82</f>
        <v xml:space="preserve">        Производство строительных металлических конструкций и изделий</v>
      </c>
      <c r="E80" s="21">
        <f>'В2.Расчет стоимости часа'!H82</f>
        <v>52988.075000000004</v>
      </c>
      <c r="F80" s="21">
        <f>'В2.Расчет стоимости часа'!P82</f>
        <v>450.09400444852935</v>
      </c>
      <c r="G80" s="22" t="s">
        <v>179</v>
      </c>
    </row>
    <row r="81" spans="1:7" ht="30" x14ac:dyDescent="0.25">
      <c r="A81" s="185"/>
      <c r="B81" s="191"/>
      <c r="C81" s="191"/>
      <c r="D81" s="11" t="str">
        <f>'В2.Расчет стоимости часа'!C83</f>
        <v xml:space="preserve">        Производство металлических цистерн, резервуаров и прочих емкостей</v>
      </c>
      <c r="E81" s="21">
        <f>'В2.Расчет стоимости часа'!H83</f>
        <v>53792.024999999994</v>
      </c>
      <c r="F81" s="21">
        <f>'В2.Расчет стоимости часа'!P83</f>
        <v>456.89896416443861</v>
      </c>
      <c r="G81" s="22" t="s">
        <v>179</v>
      </c>
    </row>
    <row r="82" spans="1:7" ht="30" x14ac:dyDescent="0.25">
      <c r="A82" s="185"/>
      <c r="B82" s="191"/>
      <c r="C82" s="191"/>
      <c r="D82" s="11" t="str">
        <f>'В2.Расчет стоимости часа'!C84</f>
        <v xml:space="preserve">        Производство паровых котлов, кроме котлов центрального отопления</v>
      </c>
      <c r="E82" s="21">
        <f>'В2.Расчет стоимости часа'!H84</f>
        <v>89071.75</v>
      </c>
      <c r="F82" s="21">
        <f>'В2.Расчет стоимости часа'!P84</f>
        <v>763.07510691176469</v>
      </c>
      <c r="G82" s="22" t="s">
        <v>179</v>
      </c>
    </row>
    <row r="83" spans="1:7" ht="45" x14ac:dyDescent="0.25">
      <c r="A83" s="185"/>
      <c r="B83" s="191"/>
      <c r="C83" s="191"/>
      <c r="D83" s="11" t="str">
        <f>'В2.Расчет стоимости часа'!C85</f>
        <v xml:space="preserve">        Ковка, прессование, штамповка и профилирование; изготовление изделий методом порошковой металлургии</v>
      </c>
      <c r="E83" s="21">
        <f>'В2.Расчет стоимости часа'!H85</f>
        <v>61116.724999999991</v>
      </c>
      <c r="F83" s="21">
        <f>'В2.Расчет стоимости часа'!P85</f>
        <v>519.48198960171578</v>
      </c>
      <c r="G83" s="22" t="s">
        <v>179</v>
      </c>
    </row>
    <row r="84" spans="1:7" ht="45" x14ac:dyDescent="0.25">
      <c r="A84" s="185"/>
      <c r="B84" s="191"/>
      <c r="C84" s="191"/>
      <c r="D84" s="11" t="str">
        <f>'В2.Расчет стоимости часа'!C86</f>
        <v xml:space="preserve">        Обработка металлов и нанесение покрытий на металлы; механическая обработка металлов</v>
      </c>
      <c r="E84" s="21">
        <f>'В2.Расчет стоимости часа'!H86</f>
        <v>57476.324999999997</v>
      </c>
      <c r="F84" s="21">
        <f>'В2.Расчет стоимости часа'!P86</f>
        <v>489.49233829656856</v>
      </c>
      <c r="G84" s="22" t="s">
        <v>179</v>
      </c>
    </row>
    <row r="85" spans="1:7" ht="45" x14ac:dyDescent="0.25">
      <c r="A85" s="185"/>
      <c r="B85" s="191"/>
      <c r="C85" s="192"/>
      <c r="D85" s="11" t="str">
        <f>'В2.Расчет стоимости часа'!C87</f>
        <v xml:space="preserve">        Производство ножевых изделий и столовых приборов, инструментов и универсальных скобяных изделий</v>
      </c>
      <c r="E85" s="21">
        <f>'В2.Расчет стоимости часа'!H87</f>
        <v>52616.125</v>
      </c>
      <c r="F85" s="21">
        <f>'В2.Расчет стоимости часа'!P87</f>
        <v>447.55590260528078</v>
      </c>
      <c r="G85" s="22" t="s">
        <v>179</v>
      </c>
    </row>
    <row r="86" spans="1:7" ht="30" x14ac:dyDescent="0.25">
      <c r="A86" s="185"/>
      <c r="B86" s="191"/>
      <c r="C86" s="190" t="str">
        <f>'В2.Расчет стоимости часа'!B88</f>
        <v xml:space="preserve">    Производство компьютеров, электронных и оптических изделий</v>
      </c>
      <c r="D86" s="11" t="str">
        <f>'В2.Расчет стоимости часа'!C88</f>
        <v xml:space="preserve">        Производство элементов электронной аппаратуры и печатных схем (плат)</v>
      </c>
      <c r="E86" s="21">
        <f>'В2.Расчет стоимости часа'!H88</f>
        <v>78572.45</v>
      </c>
      <c r="F86" s="21">
        <f>'В2.Расчет стоимости часа'!P88</f>
        <v>666.52880031584232</v>
      </c>
      <c r="G86" s="22" t="s">
        <v>179</v>
      </c>
    </row>
    <row r="87" spans="1:7" ht="30" x14ac:dyDescent="0.25">
      <c r="A87" s="185"/>
      <c r="B87" s="191"/>
      <c r="C87" s="191"/>
      <c r="D87" s="11" t="str">
        <f>'В2.Расчет стоимости часа'!C89</f>
        <v xml:space="preserve">        Производство компьютеров и периферийного оборудования</v>
      </c>
      <c r="E87" s="21">
        <f>'В2.Расчет стоимости часа'!H89</f>
        <v>157378.92499999999</v>
      </c>
      <c r="F87" s="21">
        <f>'В2.Расчет стоимости часа'!P89</f>
        <v>1325.483297828654</v>
      </c>
      <c r="G87" s="22" t="s">
        <v>179</v>
      </c>
    </row>
    <row r="88" spans="1:7" ht="30" x14ac:dyDescent="0.25">
      <c r="A88" s="185"/>
      <c r="B88" s="191"/>
      <c r="C88" s="191"/>
      <c r="D88" s="11" t="str">
        <f>'В2.Расчет стоимости часа'!C90</f>
        <v xml:space="preserve">        Производство коммуникационного оборудования</v>
      </c>
      <c r="E88" s="21">
        <f>'В2.Расчет стоимости часа'!H90</f>
        <v>77883.850000000006</v>
      </c>
      <c r="F88" s="21">
        <f>'В2.Расчет стоимости часа'!P90</f>
        <v>664.76809251114094</v>
      </c>
      <c r="G88" s="22" t="s">
        <v>179</v>
      </c>
    </row>
    <row r="89" spans="1:7" x14ac:dyDescent="0.25">
      <c r="A89" s="185"/>
      <c r="B89" s="191"/>
      <c r="C89" s="191"/>
      <c r="D89" s="11" t="str">
        <f>'В2.Расчет стоимости часа'!C91</f>
        <v xml:space="preserve">        Производство бытовой электроники</v>
      </c>
      <c r="E89" s="21">
        <f>'В2.Расчет стоимости часа'!H91</f>
        <v>67673.625</v>
      </c>
      <c r="F89" s="21">
        <f>'В2.Расчет стоимости часа'!P91</f>
        <v>577.71810831773621</v>
      </c>
      <c r="G89" s="22" t="s">
        <v>179</v>
      </c>
    </row>
    <row r="90" spans="1:7" ht="45" x14ac:dyDescent="0.25">
      <c r="A90" s="185"/>
      <c r="B90" s="191"/>
      <c r="C90" s="191"/>
      <c r="D90" s="11" t="str">
        <f>'В2.Расчет стоимости часа'!C92</f>
        <v xml:space="preserve">        Производство контрольно-измерительных и навигационных приборов и аппаратов; производство часов</v>
      </c>
      <c r="E90" s="21">
        <f>'В2.Расчет стоимости часа'!H92</f>
        <v>78233.8</v>
      </c>
      <c r="F90" s="21">
        <f>'В2.Расчет стоимости часа'!P92</f>
        <v>666.42000138480398</v>
      </c>
      <c r="G90" s="22" t="s">
        <v>179</v>
      </c>
    </row>
    <row r="91" spans="1:7" ht="45" x14ac:dyDescent="0.25">
      <c r="A91" s="185"/>
      <c r="B91" s="191"/>
      <c r="C91" s="191"/>
      <c r="D91" s="11" t="str">
        <f>'В2.Расчет стоимости часа'!C93</f>
        <v xml:space="preserve">        Производство облучающего и электротерапевтического оборудования, применяемого в медицинских целях</v>
      </c>
      <c r="E91" s="21">
        <f>'В2.Расчет стоимости часа'!H93</f>
        <v>79859.275000000009</v>
      </c>
      <c r="F91" s="21">
        <f>'В2.Расчет стоимости часа'!P93</f>
        <v>678.61199456216593</v>
      </c>
      <c r="G91" s="22" t="s">
        <v>179</v>
      </c>
    </row>
    <row r="92" spans="1:7" ht="30" x14ac:dyDescent="0.25">
      <c r="A92" s="185"/>
      <c r="B92" s="191"/>
      <c r="C92" s="191"/>
      <c r="D92" s="11" t="str">
        <f>'В2.Расчет стоимости часа'!C94</f>
        <v xml:space="preserve">        Производство оптических приборов, фото- и кинооборудования</v>
      </c>
      <c r="E92" s="21">
        <f>'В2.Расчет стоимости часа'!H94</f>
        <v>79507.75</v>
      </c>
      <c r="F92" s="21">
        <f>'В2.Расчет стоимости часа'!P94</f>
        <v>676.29582199866309</v>
      </c>
      <c r="G92" s="22" t="s">
        <v>179</v>
      </c>
    </row>
    <row r="93" spans="1:7" ht="45" x14ac:dyDescent="0.25">
      <c r="A93" s="185"/>
      <c r="B93" s="191"/>
      <c r="C93" s="192"/>
      <c r="D93" s="11" t="str">
        <f>'В2.Расчет стоимости часа'!C95</f>
        <v xml:space="preserve">        Производство незаписанных магнитных и оптических технических носителей информации</v>
      </c>
      <c r="E93" s="21">
        <f>'В2.Расчет стоимости часа'!H95</f>
        <v>105604.925</v>
      </c>
      <c r="F93" s="21">
        <f>'В2.Расчет стоимости часа'!P95</f>
        <v>893.52394747938956</v>
      </c>
      <c r="G93" s="22" t="s">
        <v>179</v>
      </c>
    </row>
    <row r="94" spans="1:7" ht="60" x14ac:dyDescent="0.25">
      <c r="A94" s="185"/>
      <c r="B94" s="191"/>
      <c r="C94" s="190" t="str">
        <f>'В2.Расчет стоимости часа'!B96</f>
        <v xml:space="preserve">    Производство электрического оборудования</v>
      </c>
      <c r="D94" s="11" t="str">
        <f>'В2.Расчет стоимости часа'!C96</f>
        <v xml:space="preserve">        Производство электродвигателей, генераторов, трансформаторов и распределительных устройств, а также контрольно-измерительной аппаратуры</v>
      </c>
      <c r="E94" s="21">
        <f>'В2.Расчет стоимости часа'!H96</f>
        <v>66987.95</v>
      </c>
      <c r="F94" s="21">
        <f>'В2.Расчет стоимости часа'!P96</f>
        <v>569.17776096925138</v>
      </c>
      <c r="G94" s="22" t="s">
        <v>179</v>
      </c>
    </row>
    <row r="95" spans="1:7" ht="30" x14ac:dyDescent="0.25">
      <c r="A95" s="185"/>
      <c r="B95" s="191"/>
      <c r="C95" s="191"/>
      <c r="D95" s="11" t="str">
        <f>'В2.Расчет стоимости часа'!C97</f>
        <v xml:space="preserve">        Производство электрических аккумуляторов и аккумуляторных батарей</v>
      </c>
      <c r="E95" s="21">
        <f>'В2.Расчет стоимости часа'!H97</f>
        <v>67723.899999999994</v>
      </c>
      <c r="F95" s="21">
        <f>'В2.Расчет стоимости часа'!P97</f>
        <v>575.71826547348485</v>
      </c>
      <c r="G95" s="22" t="s">
        <v>179</v>
      </c>
    </row>
    <row r="96" spans="1:7" ht="30" x14ac:dyDescent="0.25">
      <c r="A96" s="185"/>
      <c r="B96" s="191"/>
      <c r="C96" s="191"/>
      <c r="D96" s="11" t="str">
        <f>'В2.Расчет стоимости часа'!C98</f>
        <v xml:space="preserve">        Производство кабелей и кабельной арматуры</v>
      </c>
      <c r="E96" s="21">
        <f>'В2.Расчет стоимости часа'!H98</f>
        <v>68889.899999999994</v>
      </c>
      <c r="F96" s="21">
        <f>'В2.Расчет стоимости часа'!P98</f>
        <v>584.59225273952768</v>
      </c>
      <c r="G96" s="22" t="s">
        <v>179</v>
      </c>
    </row>
    <row r="97" spans="1:7" ht="30" x14ac:dyDescent="0.25">
      <c r="A97" s="185"/>
      <c r="B97" s="191"/>
      <c r="C97" s="191"/>
      <c r="D97" s="11" t="str">
        <f>'В2.Расчет стоимости часа'!C99</f>
        <v xml:space="preserve">        Производство электрических ламп и осветительного оборудования</v>
      </c>
      <c r="E97" s="21">
        <f>'В2.Расчет стоимости часа'!H99</f>
        <v>57356.725000000006</v>
      </c>
      <c r="F97" s="21">
        <f>'В2.Расчет стоимости часа'!P99</f>
        <v>485.60400049131016</v>
      </c>
      <c r="G97" s="22" t="s">
        <v>179</v>
      </c>
    </row>
    <row r="98" spans="1:7" x14ac:dyDescent="0.25">
      <c r="A98" s="185"/>
      <c r="B98" s="191"/>
      <c r="C98" s="191"/>
      <c r="D98" s="11" t="str">
        <f>'В2.Расчет стоимости часа'!C100</f>
        <v xml:space="preserve">        Производство бытовых приборов</v>
      </c>
      <c r="E98" s="21">
        <f>'В2.Расчет стоимости часа'!H100</f>
        <v>57581.775000000001</v>
      </c>
      <c r="F98" s="21">
        <f>'В2.Расчет стоимости часа'!P100</f>
        <v>490.76382363859182</v>
      </c>
      <c r="G98" s="22" t="s">
        <v>179</v>
      </c>
    </row>
    <row r="99" spans="1:7" ht="30" x14ac:dyDescent="0.25">
      <c r="A99" s="185"/>
      <c r="B99" s="191"/>
      <c r="C99" s="192"/>
      <c r="D99" s="11" t="str">
        <f>'В2.Расчет стоимости часа'!C101</f>
        <v xml:space="preserve">        Производство прочего электрического оборудования</v>
      </c>
      <c r="E99" s="21">
        <f>'В2.Расчет стоимости часа'!H101</f>
        <v>73507.125</v>
      </c>
      <c r="F99" s="21">
        <f>'В2.Расчет стоимости часа'!P101</f>
        <v>624.28829615474604</v>
      </c>
      <c r="G99" s="22" t="s">
        <v>179</v>
      </c>
    </row>
    <row r="100" spans="1:7" ht="30" x14ac:dyDescent="0.25">
      <c r="A100" s="185"/>
      <c r="B100" s="191"/>
      <c r="C100" s="190" t="str">
        <f>'В2.Расчет стоимости часа'!B102</f>
        <v xml:space="preserve">    Производство машин и оборудования, не включенных в другие группировки</v>
      </c>
      <c r="D100" s="11" t="str">
        <f>'В2.Расчет стоимости часа'!C102</f>
        <v xml:space="preserve">        Производство машин и оборудования общего назначения</v>
      </c>
      <c r="E100" s="21">
        <f>'В2.Расчет стоимости часа'!H102</f>
        <v>71585.175000000003</v>
      </c>
      <c r="F100" s="21">
        <f>'В2.Расчет стоимости часа'!P102</f>
        <v>608.81931843081554</v>
      </c>
      <c r="G100" s="22" t="s">
        <v>179</v>
      </c>
    </row>
    <row r="101" spans="1:7" ht="30" x14ac:dyDescent="0.25">
      <c r="A101" s="185"/>
      <c r="B101" s="191"/>
      <c r="C101" s="191"/>
      <c r="D101" s="11" t="str">
        <f>'В2.Расчет стоимости часа'!C103</f>
        <v xml:space="preserve">        Производство прочих машин и оборудования общего назначения</v>
      </c>
      <c r="E101" s="21">
        <f>'В2.Расчет стоимости часа'!H103</f>
        <v>64970.3</v>
      </c>
      <c r="F101" s="21">
        <f>'В2.Расчет стоимости часа'!P103</f>
        <v>552.09041520777635</v>
      </c>
      <c r="G101" s="22" t="s">
        <v>179</v>
      </c>
    </row>
    <row r="102" spans="1:7" ht="30" x14ac:dyDescent="0.25">
      <c r="A102" s="185"/>
      <c r="B102" s="191"/>
      <c r="C102" s="191"/>
      <c r="D102" s="11" t="str">
        <f>'В2.Расчет стоимости часа'!C104</f>
        <v xml:space="preserve">        Производство машин и оборудования для сельского и лесного хозяйства</v>
      </c>
      <c r="E102" s="21">
        <f>'В2.Расчет стоимости часа'!H104</f>
        <v>64906.274999999994</v>
      </c>
      <c r="F102" s="21">
        <f>'В2.Расчет стоимости часа'!P104</f>
        <v>552.23785432987972</v>
      </c>
      <c r="G102" s="22" t="s">
        <v>179</v>
      </c>
    </row>
    <row r="103" spans="1:7" ht="45" x14ac:dyDescent="0.25">
      <c r="A103" s="185"/>
      <c r="B103" s="191"/>
      <c r="C103" s="191"/>
      <c r="D103" s="11" t="str">
        <f>'В2.Расчет стоимости часа'!C105</f>
        <v xml:space="preserve">        Производство станков, машин и оборудования для обработки металлов и прочих твердых материалов</v>
      </c>
      <c r="E103" s="21">
        <f>'В2.Расчет стоимости часа'!H105</f>
        <v>54986.899999999994</v>
      </c>
      <c r="F103" s="21">
        <f>'В2.Расчет стоимости часа'!P105</f>
        <v>467.6172262349599</v>
      </c>
      <c r="G103" s="22" t="s">
        <v>179</v>
      </c>
    </row>
    <row r="104" spans="1:7" ht="30" x14ac:dyDescent="0.25">
      <c r="A104" s="185"/>
      <c r="B104" s="191"/>
      <c r="C104" s="192"/>
      <c r="D104" s="11" t="str">
        <f>'В2.Расчет стоимости часа'!C106</f>
        <v xml:space="preserve">        Производство прочих машин специального назначения</v>
      </c>
      <c r="E104" s="21">
        <f>'В2.Расчет стоимости часа'!H106</f>
        <v>69876.724999999991</v>
      </c>
      <c r="F104" s="21">
        <f>'В2.Расчет стоимости часа'!P106</f>
        <v>594.14074773451432</v>
      </c>
      <c r="G104" s="22" t="s">
        <v>179</v>
      </c>
    </row>
    <row r="105" spans="1:7" x14ac:dyDescent="0.25">
      <c r="A105" s="185"/>
      <c r="B105" s="191"/>
      <c r="C105" s="190" t="str">
        <f>'В2.Расчет стоимости часа'!B107</f>
        <v xml:space="preserve">    Производство автотранспортных средств, прицепов и полуприцепов</v>
      </c>
      <c r="D105" s="11" t="str">
        <f>'В2.Расчет стоимости часа'!C107</f>
        <v xml:space="preserve">        Производство автотранспортных средств</v>
      </c>
      <c r="E105" s="21">
        <f>'В2.Расчет стоимости часа'!H107</f>
        <v>66746.274999999994</v>
      </c>
      <c r="F105" s="21">
        <f>'В2.Расчет стоимости часа'!P107</f>
        <v>568.0111654879679</v>
      </c>
      <c r="G105" s="22" t="s">
        <v>179</v>
      </c>
    </row>
    <row r="106" spans="1:7" ht="45" x14ac:dyDescent="0.25">
      <c r="A106" s="185"/>
      <c r="B106" s="191"/>
      <c r="C106" s="191"/>
      <c r="D106" s="11" t="str">
        <f>'В2.Расчет стоимости часа'!C108</f>
        <v xml:space="preserve">        Производство кузовов для автотранспортных средств; производство прицепов и полуприцепов</v>
      </c>
      <c r="E106" s="21">
        <f>'В2.Расчет стоимости часа'!H108</f>
        <v>65115.95</v>
      </c>
      <c r="F106" s="21">
        <f>'В2.Расчет стоимости часа'!P108</f>
        <v>553.01360394552148</v>
      </c>
      <c r="G106" s="22" t="s">
        <v>179</v>
      </c>
    </row>
    <row r="107" spans="1:7" ht="45" x14ac:dyDescent="0.25">
      <c r="A107" s="185"/>
      <c r="B107" s="191"/>
      <c r="C107" s="192"/>
      <c r="D107" s="11" t="str">
        <f>'В2.Расчет стоимости часа'!C109</f>
        <v xml:space="preserve">        Производство комплектующих и принадлежностей для автотранспортных средств</v>
      </c>
      <c r="E107" s="21">
        <f>'В2.Расчет стоимости часа'!H109</f>
        <v>56401.275000000001</v>
      </c>
      <c r="F107" s="21">
        <f>'В2.Расчет стоимости часа'!P109</f>
        <v>478.48686115697427</v>
      </c>
      <c r="G107" s="22" t="s">
        <v>179</v>
      </c>
    </row>
    <row r="108" spans="1:7" ht="30" x14ac:dyDescent="0.25">
      <c r="A108" s="185"/>
      <c r="B108" s="191"/>
      <c r="C108" s="190" t="str">
        <f>'В2.Расчет стоимости часа'!B110</f>
        <v xml:space="preserve">    Производство прочих транспортных средств и оборудования</v>
      </c>
      <c r="D108" s="11" t="str">
        <f>'В2.Расчет стоимости часа'!C110</f>
        <v xml:space="preserve">        Производство железнодорожных локомотивов и подвижного состава</v>
      </c>
      <c r="E108" s="21">
        <f>'В2.Расчет стоимости часа'!H110</f>
        <v>65102.049999999996</v>
      </c>
      <c r="F108" s="21">
        <f>'В2.Расчет стоимости часа'!P110</f>
        <v>553.1212750857843</v>
      </c>
      <c r="G108" s="22" t="s">
        <v>179</v>
      </c>
    </row>
    <row r="109" spans="1:7" ht="45" x14ac:dyDescent="0.25">
      <c r="A109" s="185"/>
      <c r="B109" s="191"/>
      <c r="C109" s="191"/>
      <c r="D109" s="11" t="str">
        <f>'В2.Расчет стоимости часа'!C111</f>
        <v xml:space="preserve">        Производство летательных аппаратов, включая космические, и соответствующего оборудования</v>
      </c>
      <c r="E109" s="21">
        <f>'В2.Расчет стоимости часа'!H111</f>
        <v>78180.95</v>
      </c>
      <c r="F109" s="21">
        <f>'В2.Расчет стоимости часа'!P111</f>
        <v>665.32812669618977</v>
      </c>
      <c r="G109" s="22" t="s">
        <v>179</v>
      </c>
    </row>
    <row r="110" spans="1:7" ht="45" x14ac:dyDescent="0.25">
      <c r="A110" s="185"/>
      <c r="B110" s="191"/>
      <c r="C110" s="192"/>
      <c r="D110" s="11" t="str">
        <f>'В2.Расчет стоимости часа'!C112</f>
        <v xml:space="preserve">        Производство транспортных средств и оборудования, не включенных в другие группировки</v>
      </c>
      <c r="E110" s="21">
        <f>'В2.Расчет стоимости часа'!H112</f>
        <v>48519.4</v>
      </c>
      <c r="F110" s="21">
        <f>'В2.Расчет стоимости часа'!P112</f>
        <v>410.07256788937167</v>
      </c>
      <c r="G110" s="22" t="s">
        <v>179</v>
      </c>
    </row>
    <row r="111" spans="1:7" x14ac:dyDescent="0.25">
      <c r="A111" s="185"/>
      <c r="B111" s="191"/>
      <c r="C111" s="14" t="str">
        <f>'В2.Расчет стоимости часа'!B113</f>
        <v xml:space="preserve">    Производство мебели</v>
      </c>
      <c r="D111" s="11" t="str">
        <f>'В2.Расчет стоимости часа'!C113</f>
        <v xml:space="preserve">        Производство мебели</v>
      </c>
      <c r="E111" s="21">
        <f>'В2.Расчет стоимости часа'!H113</f>
        <v>38885.699999999997</v>
      </c>
      <c r="F111" s="21">
        <f>'В2.Расчет стоимости часа'!P113</f>
        <v>331.07465408868092</v>
      </c>
      <c r="G111" s="22" t="s">
        <v>179</v>
      </c>
    </row>
    <row r="112" spans="1:7" ht="30" x14ac:dyDescent="0.25">
      <c r="A112" s="185"/>
      <c r="B112" s="191"/>
      <c r="C112" s="190" t="str">
        <f>'В2.Расчет стоимости часа'!B114</f>
        <v xml:space="preserve">    Производство прочих готовых изделий</v>
      </c>
      <c r="D112" s="11" t="str">
        <f>'В2.Расчет стоимости часа'!C114</f>
        <v xml:space="preserve">        Производство ювелирных изделий, бижутерии и подобных товаров</v>
      </c>
      <c r="E112" s="21">
        <f>'В2.Расчет стоимости часа'!H114</f>
        <v>56439.25</v>
      </c>
      <c r="F112" s="21">
        <f>'В2.Расчет стоимости часа'!P114</f>
        <v>479.65054517323978</v>
      </c>
      <c r="G112" s="22" t="s">
        <v>179</v>
      </c>
    </row>
    <row r="113" spans="1:7" ht="30" x14ac:dyDescent="0.25">
      <c r="A113" s="185"/>
      <c r="B113" s="191"/>
      <c r="C113" s="191"/>
      <c r="D113" s="11" t="str">
        <f>'В2.Расчет стоимости часа'!C115</f>
        <v xml:space="preserve">        Производство музыкальных инструментов</v>
      </c>
      <c r="E113" s="21">
        <f>'В2.Расчет стоимости часа'!H115</f>
        <v>41960.425000000003</v>
      </c>
      <c r="F113" s="21">
        <f>'В2.Расчет стоимости часа'!P115</f>
        <v>357.33345045510248</v>
      </c>
      <c r="G113" s="22" t="s">
        <v>179</v>
      </c>
    </row>
    <row r="114" spans="1:7" x14ac:dyDescent="0.25">
      <c r="A114" s="185"/>
      <c r="B114" s="191"/>
      <c r="C114" s="191"/>
      <c r="D114" s="11" t="str">
        <f>'В2.Расчет стоимости часа'!C116</f>
        <v xml:space="preserve">        Производство спортивных товаров</v>
      </c>
      <c r="E114" s="21">
        <f>'В2.Расчет стоимости часа'!H116</f>
        <v>41618.65</v>
      </c>
      <c r="F114" s="21">
        <f>'В2.Расчет стоимости часа'!P116</f>
        <v>354.37885825868983</v>
      </c>
      <c r="G114" s="22" t="s">
        <v>179</v>
      </c>
    </row>
    <row r="115" spans="1:7" x14ac:dyDescent="0.25">
      <c r="A115" s="185"/>
      <c r="B115" s="191"/>
      <c r="C115" s="191"/>
      <c r="D115" s="11" t="str">
        <f>'В2.Расчет стоимости часа'!C117</f>
        <v xml:space="preserve">        Производство игр и игрушек</v>
      </c>
      <c r="E115" s="21">
        <f>'В2.Расчет стоимости часа'!H117</f>
        <v>38684.824999999997</v>
      </c>
      <c r="F115" s="21">
        <f>'В2.Расчет стоимости часа'!P117</f>
        <v>328.93764698529418</v>
      </c>
      <c r="G115" s="22" t="s">
        <v>179</v>
      </c>
    </row>
    <row r="116" spans="1:7" ht="30" x14ac:dyDescent="0.25">
      <c r="A116" s="185"/>
      <c r="B116" s="191"/>
      <c r="C116" s="191"/>
      <c r="D116" s="11" t="str">
        <f>'В2.Расчет стоимости часа'!C118</f>
        <v xml:space="preserve">        Производство медицинских инструментов и оборудования</v>
      </c>
      <c r="E116" s="21">
        <f>'В2.Расчет стоимости часа'!H118</f>
        <v>70192.175000000003</v>
      </c>
      <c r="F116" s="21">
        <f>'В2.Расчет стоимости часа'!P118</f>
        <v>591.59966202038765</v>
      </c>
      <c r="G116" s="22" t="s">
        <v>179</v>
      </c>
    </row>
    <row r="117" spans="1:7" ht="30" x14ac:dyDescent="0.25">
      <c r="A117" s="185"/>
      <c r="B117" s="191"/>
      <c r="C117" s="192"/>
      <c r="D117" s="11" t="str">
        <f>'В2.Расчет стоимости часа'!C119</f>
        <v xml:space="preserve">        Производство изделий, не включенных в другие группировки</v>
      </c>
      <c r="E117" s="21">
        <f>'В2.Расчет стоимости часа'!H119</f>
        <v>43854.9</v>
      </c>
      <c r="F117" s="21">
        <f>'В2.Расчет стоимости часа'!P119</f>
        <v>374.11940579656869</v>
      </c>
      <c r="G117" s="22" t="s">
        <v>179</v>
      </c>
    </row>
    <row r="118" spans="1:7" ht="30" x14ac:dyDescent="0.25">
      <c r="A118" s="185"/>
      <c r="B118" s="191"/>
      <c r="C118" s="190" t="str">
        <f>'В2.Расчет стоимости часа'!B120</f>
        <v xml:space="preserve">    Ремонт и монтаж машин и оборудования</v>
      </c>
      <c r="D118" s="11" t="str">
        <f>'В2.Расчет стоимости часа'!C120</f>
        <v xml:space="preserve">        Ремонт и монтаж металлических изделий, машин и оборудования</v>
      </c>
      <c r="E118" s="21">
        <f>'В2.Расчет стоимости часа'!H120</f>
        <v>70959.324999999997</v>
      </c>
      <c r="F118" s="21">
        <f>'В2.Расчет стоимости часа'!P120</f>
        <v>603.78775180871207</v>
      </c>
      <c r="G118" s="22" t="s">
        <v>179</v>
      </c>
    </row>
    <row r="119" spans="1:7" ht="30" x14ac:dyDescent="0.25">
      <c r="A119" s="186"/>
      <c r="B119" s="192"/>
      <c r="C119" s="192"/>
      <c r="D119" s="11" t="str">
        <f>'В2.Расчет стоимости часа'!C121</f>
        <v xml:space="preserve">        Монтаж промышленных машин и оборудования</v>
      </c>
      <c r="E119" s="21">
        <f>'В2.Расчет стоимости часа'!H121</f>
        <v>70360.55</v>
      </c>
      <c r="F119" s="21">
        <f>'В2.Расчет стоимости часа'!P121</f>
        <v>597.37250279411762</v>
      </c>
      <c r="G119" s="22" t="s">
        <v>179</v>
      </c>
    </row>
    <row r="120" spans="1:7" ht="30" x14ac:dyDescent="0.25">
      <c r="A120" s="184">
        <v>5</v>
      </c>
      <c r="B120" s="190" t="str">
        <f>'В2.Расчет стоимости часа'!A122</f>
        <v>ОБЕСПЕЧЕНИЕ ЭЛЕКТРИЧЕСКОЙ ЭНЕРГИЕЙ, ГАЗОМ И ПАРОМ; КОНДИЦИОНИРОВАНИЕ ВОЗДУХА</v>
      </c>
      <c r="C120" s="190" t="str">
        <f>'В2.Расчет стоимости часа'!B122</f>
        <v xml:space="preserve">    Обеспечение электрической энергией, газом и паром; кондиционирование воздуха</v>
      </c>
      <c r="D120" s="11" t="str">
        <f>'В2.Расчет стоимости часа'!C122</f>
        <v xml:space="preserve">        Производство, передача и распределение электроэнергии</v>
      </c>
      <c r="E120" s="21">
        <f>'В2.Расчет стоимости часа'!H122</f>
        <v>87212.975000000006</v>
      </c>
      <c r="F120" s="21">
        <f>'В2.Расчет стоимости часа'!P122</f>
        <v>741.30289167613648</v>
      </c>
      <c r="G120" s="22" t="s">
        <v>179</v>
      </c>
    </row>
    <row r="121" spans="1:7" ht="30" x14ac:dyDescent="0.25">
      <c r="A121" s="185"/>
      <c r="B121" s="191"/>
      <c r="C121" s="191"/>
      <c r="D121" s="11" t="str">
        <f>'В2.Расчет стоимости часа'!C123</f>
        <v xml:space="preserve">        Производство и распределение газообразного топлива</v>
      </c>
      <c r="E121" s="21">
        <f>'В2.Расчет стоимости часа'!H123</f>
        <v>58760.125</v>
      </c>
      <c r="F121" s="21">
        <f>'В2.Расчет стоимости часа'!P123</f>
        <v>499.73122981561943</v>
      </c>
      <c r="G121" s="22" t="s">
        <v>179</v>
      </c>
    </row>
    <row r="122" spans="1:7" ht="45" x14ac:dyDescent="0.25">
      <c r="A122" s="186"/>
      <c r="B122" s="192"/>
      <c r="C122" s="192"/>
      <c r="D122" s="11" t="str">
        <f>'В2.Расчет стоимости часа'!C124</f>
        <v xml:space="preserve">        Производство, передача и распределение пара и горячей воды; кондиционирование воздуха</v>
      </c>
      <c r="E122" s="21">
        <f>'В2.Расчет стоимости часа'!H124</f>
        <v>53403.225000000006</v>
      </c>
      <c r="F122" s="21">
        <f>'В2.Расчет стоимости часа'!P124</f>
        <v>455.13010737633692</v>
      </c>
      <c r="G122" s="22" t="s">
        <v>179</v>
      </c>
    </row>
    <row r="123" spans="1:7" ht="30" x14ac:dyDescent="0.25">
      <c r="A123" s="184">
        <v>6</v>
      </c>
      <c r="B123" s="190" t="str">
        <f>'В2.Расчет стоимости часа'!A125</f>
        <v>ВОДОСНАБЖЕНИЕ; ВОДООТВЕДЕНИЕ, ОРГАНИЗАЦИЯ СБОРА И УТИЛИЗАЦИИ ОТХОДОВ, ДЕЯТЕЛЬНОСТЬ ПО ЛИКВИДАЦИИ ЗАГРЯЗНЕНИЙ</v>
      </c>
      <c r="C123" s="14" t="str">
        <f>'В2.Расчет стоимости часа'!B125</f>
        <v xml:space="preserve">    Забор, очистка и распределение воды</v>
      </c>
      <c r="D123" s="11" t="str">
        <f>'В2.Расчет стоимости часа'!C125</f>
        <v xml:space="preserve">        Забор, очистка и распределение воды</v>
      </c>
      <c r="E123" s="21">
        <f>'В2.Расчет стоимости часа'!H125</f>
        <v>47596.149999999994</v>
      </c>
      <c r="F123" s="21">
        <f>'В2.Расчет стоимости часа'!P125</f>
        <v>405.39629392156866</v>
      </c>
      <c r="G123" s="22" t="s">
        <v>179</v>
      </c>
    </row>
    <row r="124" spans="1:7" x14ac:dyDescent="0.25">
      <c r="A124" s="185"/>
      <c r="B124" s="191"/>
      <c r="C124" s="14" t="str">
        <f>'В2.Расчет стоимости часа'!B126</f>
        <v xml:space="preserve">    Сбор и обработка сточных вод</v>
      </c>
      <c r="D124" s="11" t="str">
        <f>'В2.Расчет стоимости часа'!C126</f>
        <v xml:space="preserve">        Сбор и обработка сточных вод</v>
      </c>
      <c r="E124" s="21">
        <f>'В2.Расчет стоимости часа'!H126</f>
        <v>45583.950000000004</v>
      </c>
      <c r="F124" s="21">
        <f>'В2.Расчет стоимости часа'!P126</f>
        <v>388.53437238246443</v>
      </c>
      <c r="G124" s="22" t="s">
        <v>179</v>
      </c>
    </row>
    <row r="125" spans="1:7" x14ac:dyDescent="0.25">
      <c r="A125" s="185"/>
      <c r="B125" s="191"/>
      <c r="C125" s="190" t="str">
        <f>'В2.Расчет стоимости часа'!B127</f>
        <v xml:space="preserve">    Сбор, обработка и утилизация отходов; обработка вторичного сырья</v>
      </c>
      <c r="D125" s="11" t="str">
        <f>'В2.Расчет стоимости часа'!C127</f>
        <v xml:space="preserve">        Сбор отходов</v>
      </c>
      <c r="E125" s="21">
        <f>'В2.Расчет стоимости часа'!H127</f>
        <v>53161.899999999994</v>
      </c>
      <c r="F125" s="21">
        <f>'В2.Расчет стоимости часа'!P127</f>
        <v>453.2401552322861</v>
      </c>
      <c r="G125" s="22" t="s">
        <v>179</v>
      </c>
    </row>
    <row r="126" spans="1:7" x14ac:dyDescent="0.25">
      <c r="A126" s="185"/>
      <c r="B126" s="191"/>
      <c r="C126" s="191"/>
      <c r="D126" s="11" t="str">
        <f>'В2.Расчет стоимости часа'!C128</f>
        <v xml:space="preserve">        Обработка и утилизация отходов</v>
      </c>
      <c r="E126" s="21">
        <f>'В2.Расчет стоимости часа'!H128</f>
        <v>72214.75</v>
      </c>
      <c r="F126" s="21">
        <f>'В2.Расчет стоимости часа'!P128</f>
        <v>619.29204485628338</v>
      </c>
      <c r="G126" s="22" t="s">
        <v>179</v>
      </c>
    </row>
    <row r="127" spans="1:7" ht="30" x14ac:dyDescent="0.25">
      <c r="A127" s="185"/>
      <c r="B127" s="191"/>
      <c r="C127" s="192"/>
      <c r="D127" s="11" t="str">
        <f>'В2.Расчет стоимости часа'!C129</f>
        <v xml:space="preserve">        Деятельность по обработке вторичного сырья</v>
      </c>
      <c r="E127" s="21">
        <f>'В2.Расчет стоимости часа'!H129</f>
        <v>48646.25</v>
      </c>
      <c r="F127" s="21">
        <f>'В2.Расчет стоимости часа'!P129</f>
        <v>413.45166331383683</v>
      </c>
      <c r="G127" s="22" t="s">
        <v>179</v>
      </c>
    </row>
    <row r="128" spans="1:7" ht="75" x14ac:dyDescent="0.25">
      <c r="A128" s="186"/>
      <c r="B128" s="192"/>
      <c r="C128" s="14" t="str">
        <f>'В2.Расчет стоимости часа'!B130</f>
        <v xml:space="preserve">    Предоставление услуг в области ликвидации последствий загрязнений и прочих услуг, связанных с удалением отходов</v>
      </c>
      <c r="D128" s="11" t="str">
        <f>'В2.Расчет стоимости часа'!C130</f>
        <v xml:space="preserve">        Предоставление услуг в области ликвидации последствий загрязнений и прочих услуг, связанных с удалением отходов</v>
      </c>
      <c r="E128" s="21">
        <f>'В2.Расчет стоимости часа'!H130</f>
        <v>44036.074999999997</v>
      </c>
      <c r="F128" s="21">
        <f>'В2.Расчет стоимости часа'!P130</f>
        <v>375.35227113413549</v>
      </c>
      <c r="G128" s="22" t="s">
        <v>179</v>
      </c>
    </row>
    <row r="129" spans="1:7" x14ac:dyDescent="0.25">
      <c r="A129" s="184">
        <v>7</v>
      </c>
      <c r="B129" s="190" t="str">
        <f>'В2.Расчет стоимости часа'!A131</f>
        <v>СТРОИТЕЛЬСТВО</v>
      </c>
      <c r="C129" s="190" t="str">
        <f>'В2.Расчет стоимости часа'!B131</f>
        <v xml:space="preserve">    Строительство зданий</v>
      </c>
      <c r="D129" s="11" t="str">
        <f>'В2.Расчет стоимости часа'!C131</f>
        <v xml:space="preserve">        Разработка строительных проектов</v>
      </c>
      <c r="E129" s="21">
        <f>'В2.Расчет стоимости часа'!H131</f>
        <v>54349.775000000009</v>
      </c>
      <c r="F129" s="21">
        <f>'В2.Расчет стоимости часа'!P131</f>
        <v>462.44424613302147</v>
      </c>
      <c r="G129" s="22" t="s">
        <v>179</v>
      </c>
    </row>
    <row r="130" spans="1:7" x14ac:dyDescent="0.25">
      <c r="A130" s="185"/>
      <c r="B130" s="191"/>
      <c r="C130" s="192"/>
      <c r="D130" s="11" t="str">
        <f>'В2.Расчет стоимости часа'!C132</f>
        <v xml:space="preserve">        Строительство жилых и нежилых зданий</v>
      </c>
      <c r="E130" s="21">
        <f>'В2.Расчет стоимости часа'!H132</f>
        <v>58401.275000000001</v>
      </c>
      <c r="F130" s="21">
        <f>'В2.Расчет стоимости часа'!P132</f>
        <v>495.50647927473261</v>
      </c>
      <c r="G130" s="22" t="s">
        <v>179</v>
      </c>
    </row>
    <row r="131" spans="1:7" ht="30" x14ac:dyDescent="0.25">
      <c r="A131" s="185"/>
      <c r="B131" s="191"/>
      <c r="C131" s="190" t="str">
        <f>'В2.Расчет стоимости часа'!B133</f>
        <v xml:space="preserve">    Строительство инженерных сооружений</v>
      </c>
      <c r="D131" s="11" t="str">
        <f>'В2.Расчет стоимости часа'!C133</f>
        <v xml:space="preserve">        Строительство автомобильных и железных дорог</v>
      </c>
      <c r="E131" s="21">
        <f>'В2.Расчет стоимости часа'!H133</f>
        <v>67326.574999999997</v>
      </c>
      <c r="F131" s="21">
        <f>'В2.Расчет стоимости часа'!P133</f>
        <v>571.39533947638142</v>
      </c>
      <c r="G131" s="22" t="s">
        <v>179</v>
      </c>
    </row>
    <row r="132" spans="1:7" ht="30" x14ac:dyDescent="0.25">
      <c r="A132" s="185"/>
      <c r="B132" s="191"/>
      <c r="C132" s="191"/>
      <c r="D132" s="11" t="str">
        <f>'В2.Расчет стоимости часа'!C134</f>
        <v xml:space="preserve">        Строительство инженерных коммуникаций</v>
      </c>
      <c r="E132" s="21">
        <f>'В2.Расчет стоимости часа'!H134</f>
        <v>86836.6</v>
      </c>
      <c r="F132" s="21">
        <f>'В2.Расчет стоимости часа'!P134</f>
        <v>734.71923194964347</v>
      </c>
      <c r="G132" s="22" t="s">
        <v>179</v>
      </c>
    </row>
    <row r="133" spans="1:7" ht="30" x14ac:dyDescent="0.25">
      <c r="A133" s="185"/>
      <c r="B133" s="191"/>
      <c r="C133" s="192"/>
      <c r="D133" s="11" t="str">
        <f>'В2.Расчет стоимости часа'!C135</f>
        <v xml:space="preserve">        Строительство прочих инженерных сооружений</v>
      </c>
      <c r="E133" s="21">
        <f>'В2.Расчет стоимости часа'!H135</f>
        <v>87903.425000000003</v>
      </c>
      <c r="F133" s="21">
        <f>'В2.Расчет стоимости часа'!P135</f>
        <v>745.51723342134585</v>
      </c>
      <c r="G133" s="22" t="s">
        <v>179</v>
      </c>
    </row>
    <row r="134" spans="1:7" ht="30" x14ac:dyDescent="0.25">
      <c r="A134" s="185"/>
      <c r="B134" s="191"/>
      <c r="C134" s="190" t="str">
        <f>'В2.Расчет стоимости часа'!B136</f>
        <v xml:space="preserve">    Работы строительные специализированные</v>
      </c>
      <c r="D134" s="11" t="str">
        <f>'В2.Расчет стоимости часа'!C136</f>
        <v xml:space="preserve">        Разборка и снос зданий, подготовка строительного участка</v>
      </c>
      <c r="E134" s="21">
        <f>'В2.Расчет стоимости часа'!H136</f>
        <v>71407.574999999997</v>
      </c>
      <c r="F134" s="21">
        <f>'В2.Расчет стоимости часа'!P136</f>
        <v>606.64209380069087</v>
      </c>
      <c r="G134" s="22" t="s">
        <v>179</v>
      </c>
    </row>
    <row r="135" spans="1:7" ht="45" x14ac:dyDescent="0.25">
      <c r="A135" s="185"/>
      <c r="B135" s="191"/>
      <c r="C135" s="191"/>
      <c r="D135" s="11" t="str">
        <f>'В2.Расчет стоимости часа'!C137</f>
        <v xml:space="preserve">        Производство электромонтажных, санитарно-технических и прочих строительно-монтажных работ</v>
      </c>
      <c r="E135" s="21">
        <f>'В2.Расчет стоимости часа'!H137</f>
        <v>47256.800000000003</v>
      </c>
      <c r="F135" s="21">
        <f>'В2.Расчет стоимости часа'!P137</f>
        <v>401.72925586397059</v>
      </c>
      <c r="G135" s="22" t="s">
        <v>179</v>
      </c>
    </row>
    <row r="136" spans="1:7" x14ac:dyDescent="0.25">
      <c r="A136" s="185"/>
      <c r="B136" s="191"/>
      <c r="C136" s="191"/>
      <c r="D136" s="11" t="str">
        <f>'В2.Расчет стоимости часа'!C138</f>
        <v xml:space="preserve">        Работы строительные отделочные</v>
      </c>
      <c r="E136" s="21">
        <f>'В2.Расчет стоимости часа'!H138</f>
        <v>31350.35</v>
      </c>
      <c r="F136" s="21">
        <f>'В2.Расчет стоимости часа'!P138</f>
        <v>265.91648909536542</v>
      </c>
      <c r="G136" s="22" t="s">
        <v>179</v>
      </c>
    </row>
    <row r="137" spans="1:7" ht="30" x14ac:dyDescent="0.25">
      <c r="A137" s="186"/>
      <c r="B137" s="192"/>
      <c r="C137" s="192"/>
      <c r="D137" s="11" t="str">
        <f>'В2.Расчет стоимости часа'!C139</f>
        <v xml:space="preserve">        Работы строительные специализированные прочие</v>
      </c>
      <c r="E137" s="21">
        <f>'В2.Расчет стоимости часа'!H139</f>
        <v>65778.450000000012</v>
      </c>
      <c r="F137" s="21">
        <f>'В2.Расчет стоимости часа'!P139</f>
        <v>557.96306413547245</v>
      </c>
      <c r="G137" s="22" t="s">
        <v>179</v>
      </c>
    </row>
    <row r="138" spans="1:7" ht="30" x14ac:dyDescent="0.25">
      <c r="A138" s="184">
        <v>8</v>
      </c>
      <c r="B138" s="190" t="str">
        <f>'В2.Расчет стоимости часа'!A140</f>
        <v>ТОРГОВЛЯ ОПТОВАЯ И РОЗНИЧНАЯ; РЕМОНТ АВТОТРАНСПОРТНЫХ СРЕДСТВ И МОТОЦИКЛОВ</v>
      </c>
      <c r="C138" s="190" t="str">
        <f>'В2.Расчет стоимости часа'!B140</f>
        <v xml:space="preserve">    Торговля оптовая и розничная автотранспортными средствами и мотоциклами и их ремонт</v>
      </c>
      <c r="D138" s="11" t="str">
        <f>'В2.Расчет стоимости часа'!C140</f>
        <v xml:space="preserve">        Торговля автотранспортными средствами</v>
      </c>
      <c r="E138" s="21">
        <f>'В2.Расчет стоимости часа'!H140</f>
        <v>75347.549999999988</v>
      </c>
      <c r="F138" s="21">
        <f>'В2.Расчет стоимости часа'!P140</f>
        <v>640.30591628899299</v>
      </c>
      <c r="G138" s="22" t="s">
        <v>179</v>
      </c>
    </row>
    <row r="139" spans="1:7" ht="30" x14ac:dyDescent="0.25">
      <c r="A139" s="185"/>
      <c r="B139" s="191"/>
      <c r="C139" s="191"/>
      <c r="D139" s="11" t="str">
        <f>'В2.Расчет стоимости часа'!C141</f>
        <v xml:space="preserve">        Техническое обслуживание и ремонт автотранспортных средств</v>
      </c>
      <c r="E139" s="21">
        <f>'В2.Расчет стоимости часа'!H141</f>
        <v>47477.925000000003</v>
      </c>
      <c r="F139" s="21">
        <f>'В2.Расчет стоимости часа'!P141</f>
        <v>403.69684195799914</v>
      </c>
      <c r="G139" s="22" t="s">
        <v>179</v>
      </c>
    </row>
    <row r="140" spans="1:7" ht="30" x14ac:dyDescent="0.25">
      <c r="A140" s="185"/>
      <c r="B140" s="191"/>
      <c r="C140" s="191"/>
      <c r="D140" s="11" t="str">
        <f>'В2.Расчет стоимости часа'!C142</f>
        <v xml:space="preserve">        Торговля автомобильными деталями, узлами и принадлежностями</v>
      </c>
      <c r="E140" s="21">
        <f>'В2.Расчет стоимости часа'!H142</f>
        <v>48308.474999999999</v>
      </c>
      <c r="F140" s="21">
        <f>'В2.Расчет стоимости часа'!P142</f>
        <v>410.51565283032534</v>
      </c>
      <c r="G140" s="22" t="s">
        <v>179</v>
      </c>
    </row>
    <row r="141" spans="1:7" ht="45" x14ac:dyDescent="0.25">
      <c r="A141" s="185"/>
      <c r="B141" s="191"/>
      <c r="C141" s="192"/>
      <c r="D141" s="11" t="str">
        <f>'В2.Расчет стоимости часа'!C143</f>
        <v xml:space="preserve">        Торговля мотоциклами, их деталями, узлами и принадлежностями; техническое обслуживание и ремонт мотоциклов</v>
      </c>
      <c r="E141" s="21">
        <f>'В2.Расчет стоимости часа'!H143</f>
        <v>43876.15</v>
      </c>
      <c r="F141" s="21">
        <f>'В2.Расчет стоимости часа'!P143</f>
        <v>372.34619498663102</v>
      </c>
      <c r="G141" s="22" t="s">
        <v>179</v>
      </c>
    </row>
    <row r="142" spans="1:7" ht="30" x14ac:dyDescent="0.25">
      <c r="A142" s="185"/>
      <c r="B142" s="191"/>
      <c r="C142" s="190" t="str">
        <f>'В2.Расчет стоимости часа'!B144</f>
        <v xml:space="preserve">    Торговля оптовая, кроме оптовой торговли автотранспортными средствами и мотоциклами</v>
      </c>
      <c r="D142" s="11" t="str">
        <f>'В2.Расчет стоимости часа'!C144</f>
        <v xml:space="preserve">        Торговля оптовая за вознаграждение или на договорной основе</v>
      </c>
      <c r="E142" s="21">
        <f>'В2.Расчет стоимости часа'!H144</f>
        <v>69708.324999999997</v>
      </c>
      <c r="F142" s="21">
        <f>'В2.Расчет стоимости часа'!P144</f>
        <v>585.42355964962132</v>
      </c>
      <c r="G142" s="22" t="s">
        <v>179</v>
      </c>
    </row>
    <row r="143" spans="1:7" ht="30" x14ac:dyDescent="0.25">
      <c r="A143" s="185"/>
      <c r="B143" s="191"/>
      <c r="C143" s="191"/>
      <c r="D143" s="11" t="str">
        <f>'В2.Расчет стоимости часа'!C145</f>
        <v xml:space="preserve">        Торговля оптовая сельскохозяйственным сырьем и живыми животными</v>
      </c>
      <c r="E143" s="21">
        <f>'В2.Расчет стоимости часа'!H145</f>
        <v>64223.074999999997</v>
      </c>
      <c r="F143" s="21">
        <f>'В2.Расчет стоимости часа'!P145</f>
        <v>544.3097072315062</v>
      </c>
      <c r="G143" s="22" t="s">
        <v>179</v>
      </c>
    </row>
    <row r="144" spans="1:7" ht="45" x14ac:dyDescent="0.25">
      <c r="A144" s="185"/>
      <c r="B144" s="191"/>
      <c r="C144" s="191"/>
      <c r="D144" s="11" t="str">
        <f>'В2.Расчет стоимости часа'!C146</f>
        <v xml:space="preserve">        Торговля оптовая пищевыми продуктами, напитками и табачными изделиями</v>
      </c>
      <c r="E144" s="21">
        <f>'В2.Расчет стоимости часа'!H146</f>
        <v>60173.125</v>
      </c>
      <c r="F144" s="21">
        <f>'В2.Расчет стоимости часа'!P146</f>
        <v>511.62724681483957</v>
      </c>
      <c r="G144" s="22" t="s">
        <v>179</v>
      </c>
    </row>
    <row r="145" spans="1:7" ht="45" x14ac:dyDescent="0.25">
      <c r="A145" s="185"/>
      <c r="B145" s="191"/>
      <c r="C145" s="191"/>
      <c r="D145" s="11" t="str">
        <f>'В2.Расчет стоимости часа'!C147</f>
        <v xml:space="preserve">        Торговля оптовая непродовольственными потребительскими товарами</v>
      </c>
      <c r="E145" s="21">
        <f>'В2.Расчет стоимости часа'!H147</f>
        <v>83142.875</v>
      </c>
      <c r="F145" s="21">
        <f>'В2.Расчет стоимости часа'!P147</f>
        <v>702.98651412266042</v>
      </c>
      <c r="G145" s="22" t="s">
        <v>179</v>
      </c>
    </row>
    <row r="146" spans="1:7" ht="30" x14ac:dyDescent="0.25">
      <c r="A146" s="185"/>
      <c r="B146" s="191"/>
      <c r="C146" s="191"/>
      <c r="D146" s="11" t="str">
        <f>'В2.Расчет стоимости часа'!C148</f>
        <v xml:space="preserve">        Торговля оптовая информационным и коммуникационным оборудованием</v>
      </c>
      <c r="E146" s="21">
        <f>'В2.Расчет стоимости часа'!H148</f>
        <v>118527.22500000001</v>
      </c>
      <c r="F146" s="21">
        <f>'В2.Расчет стоимости часа'!P148</f>
        <v>1011.2168805041223</v>
      </c>
      <c r="G146" s="22" t="s">
        <v>179</v>
      </c>
    </row>
    <row r="147" spans="1:7" ht="30" x14ac:dyDescent="0.25">
      <c r="A147" s="185"/>
      <c r="B147" s="191"/>
      <c r="C147" s="191"/>
      <c r="D147" s="11" t="str">
        <f>'В2.Расчет стоимости часа'!C149</f>
        <v xml:space="preserve">        Торговля оптовая прочими машинами, оборудованием и принадлежностями</v>
      </c>
      <c r="E147" s="21">
        <f>'В2.Расчет стоимости часа'!H149</f>
        <v>87146.875</v>
      </c>
      <c r="F147" s="21">
        <f>'В2.Расчет стоимости часа'!P149</f>
        <v>739.0252454367203</v>
      </c>
      <c r="G147" s="22" t="s">
        <v>179</v>
      </c>
    </row>
    <row r="148" spans="1:7" ht="30" x14ac:dyDescent="0.25">
      <c r="A148" s="185"/>
      <c r="B148" s="191"/>
      <c r="C148" s="191"/>
      <c r="D148" s="11" t="str">
        <f>'В2.Расчет стоимости часа'!C150</f>
        <v xml:space="preserve">        Торговля оптовая специализированная прочая</v>
      </c>
      <c r="E148" s="21">
        <f>'В2.Расчет стоимости часа'!H150</f>
        <v>72837.850000000006</v>
      </c>
      <c r="F148" s="21">
        <f>'В2.Расчет стоимости часа'!P150</f>
        <v>612.43136804534311</v>
      </c>
      <c r="G148" s="22" t="s">
        <v>179</v>
      </c>
    </row>
    <row r="149" spans="1:7" ht="30" x14ac:dyDescent="0.25">
      <c r="A149" s="185"/>
      <c r="B149" s="191"/>
      <c r="C149" s="192"/>
      <c r="D149" s="11" t="str">
        <f>'В2.Расчет стоимости часа'!C151</f>
        <v xml:space="preserve">        Торговля оптовая неспециализированная</v>
      </c>
      <c r="E149" s="21">
        <f>'В2.Расчет стоимости часа'!H151</f>
        <v>71036.899999999994</v>
      </c>
      <c r="F149" s="21">
        <f>'В2.Расчет стоимости часа'!P151</f>
        <v>598.92101271501781</v>
      </c>
      <c r="G149" s="22" t="s">
        <v>179</v>
      </c>
    </row>
    <row r="150" spans="1:7" ht="30" x14ac:dyDescent="0.25">
      <c r="A150" s="185"/>
      <c r="B150" s="191"/>
      <c r="C150" s="190" t="str">
        <f>'В2.Расчет стоимости часа'!B152</f>
        <v xml:space="preserve">    Торговля розничная, кроме торговли автотранспортными средствами и мотоциклами</v>
      </c>
      <c r="D150" s="11" t="str">
        <f>'В2.Расчет стоимости часа'!C152</f>
        <v xml:space="preserve">        Торговля розничная в неспециализированных магазинах</v>
      </c>
      <c r="E150" s="21">
        <f>'В2.Расчет стоимости часа'!H152</f>
        <v>45831.874999999993</v>
      </c>
      <c r="F150" s="21">
        <f>'В2.Расчет стоимости часа'!P152</f>
        <v>390.57852386586455</v>
      </c>
      <c r="G150" s="22" t="s">
        <v>179</v>
      </c>
    </row>
    <row r="151" spans="1:7" ht="60" x14ac:dyDescent="0.25">
      <c r="A151" s="185"/>
      <c r="B151" s="191"/>
      <c r="C151" s="191"/>
      <c r="D151" s="11" t="str">
        <f>'В2.Расчет стоимости часа'!C153</f>
        <v xml:space="preserve">        Торговля розничная пищевыми продуктами, напитками и табачными изделиями в специализированных магазинах</v>
      </c>
      <c r="E151" s="21">
        <f>'В2.Расчет стоимости часа'!H153</f>
        <v>38601.300000000003</v>
      </c>
      <c r="F151" s="21">
        <f>'В2.Расчет стоимости часа'!P153</f>
        <v>329.78413301637698</v>
      </c>
      <c r="G151" s="22" t="s">
        <v>179</v>
      </c>
    </row>
    <row r="152" spans="1:7" ht="30" x14ac:dyDescent="0.25">
      <c r="A152" s="185"/>
      <c r="B152" s="191"/>
      <c r="C152" s="191"/>
      <c r="D152" s="11" t="str">
        <f>'В2.Расчет стоимости часа'!C154</f>
        <v xml:space="preserve">        Торговля розничная моторным топливом в специализированных магазинах</v>
      </c>
      <c r="E152" s="21">
        <f>'В2.Расчет стоимости часа'!H154</f>
        <v>47834.824999999997</v>
      </c>
      <c r="F152" s="21">
        <f>'В2.Расчет стоимости часа'!P154</f>
        <v>407.94628809491985</v>
      </c>
      <c r="G152" s="22" t="s">
        <v>179</v>
      </c>
    </row>
    <row r="153" spans="1:7" ht="45" x14ac:dyDescent="0.25">
      <c r="A153" s="185"/>
      <c r="B153" s="191"/>
      <c r="C153" s="191"/>
      <c r="D153" s="11" t="str">
        <f>'В2.Расчет стоимости часа'!C155</f>
        <v xml:space="preserve">        Торговля розничная информационным и коммуникационным оборудованием в специализированных магазинах</v>
      </c>
      <c r="E153" s="21">
        <f>'В2.Расчет стоимости часа'!H155</f>
        <v>59146.600000000006</v>
      </c>
      <c r="F153" s="21">
        <f>'В2.Расчет стоимости часа'!P155</f>
        <v>505.48720510082438</v>
      </c>
      <c r="G153" s="22" t="s">
        <v>179</v>
      </c>
    </row>
    <row r="154" spans="1:7" ht="45" x14ac:dyDescent="0.25">
      <c r="A154" s="185"/>
      <c r="B154" s="191"/>
      <c r="C154" s="191"/>
      <c r="D154" s="11" t="str">
        <f>'В2.Расчет стоимости часа'!C156</f>
        <v xml:space="preserve">        Торговля розничная прочими бытовыми изделиями в специализированных магазинах</v>
      </c>
      <c r="E154" s="21">
        <f>'В2.Расчет стоимости часа'!H156</f>
        <v>55927.074999999997</v>
      </c>
      <c r="F154" s="21">
        <f>'В2.Расчет стоимости часа'!P156</f>
        <v>477.88336290663995</v>
      </c>
      <c r="G154" s="22" t="s">
        <v>179</v>
      </c>
    </row>
    <row r="155" spans="1:7" ht="45" x14ac:dyDescent="0.25">
      <c r="A155" s="185"/>
      <c r="B155" s="191"/>
      <c r="C155" s="191"/>
      <c r="D155" s="11" t="str">
        <f>'В2.Расчет стоимости часа'!C157</f>
        <v xml:space="preserve">        Торговля розничная товарами культурно-развлекательного назначения в специализированных магазинах</v>
      </c>
      <c r="E155" s="21">
        <f>'В2.Расчет стоимости часа'!H157</f>
        <v>32165.35</v>
      </c>
      <c r="F155" s="21">
        <f>'В2.Расчет стоимости часа'!P157</f>
        <v>274.49459567680481</v>
      </c>
      <c r="G155" s="22" t="s">
        <v>179</v>
      </c>
    </row>
    <row r="156" spans="1:7" ht="30" x14ac:dyDescent="0.25">
      <c r="A156" s="185"/>
      <c r="B156" s="191"/>
      <c r="C156" s="191"/>
      <c r="D156" s="11" t="str">
        <f>'В2.Расчет стоимости часа'!C158</f>
        <v xml:space="preserve">        Торговля розничная прочими товарами в специализированных магазинах</v>
      </c>
      <c r="E156" s="21">
        <f>'В2.Расчет стоимости часа'!H158</f>
        <v>56152.049999999996</v>
      </c>
      <c r="F156" s="21">
        <f>'В2.Расчет стоимости часа'!P158</f>
        <v>476.89689495265156</v>
      </c>
      <c r="G156" s="22" t="s">
        <v>179</v>
      </c>
    </row>
    <row r="157" spans="1:7" ht="30" x14ac:dyDescent="0.25">
      <c r="A157" s="185"/>
      <c r="B157" s="191"/>
      <c r="C157" s="191"/>
      <c r="D157" s="11" t="str">
        <f>'В2.Расчет стоимости часа'!C159</f>
        <v xml:space="preserve">        Торговля розничная в нестационарных торговых объектах и на рынках</v>
      </c>
      <c r="E157" s="21">
        <f>'В2.Расчет стоимости часа'!H159</f>
        <v>50026.95</v>
      </c>
      <c r="F157" s="21">
        <f>'В2.Расчет стоимости часа'!P159</f>
        <v>424.97785934436274</v>
      </c>
      <c r="G157" s="22" t="s">
        <v>179</v>
      </c>
    </row>
    <row r="158" spans="1:7" ht="30" x14ac:dyDescent="0.25">
      <c r="A158" s="186"/>
      <c r="B158" s="192"/>
      <c r="C158" s="192"/>
      <c r="D158" s="11" t="str">
        <f>'В2.Расчет стоимости часа'!C160</f>
        <v xml:space="preserve">        Торговля розничная вне магазинов, палаток, рынков</v>
      </c>
      <c r="E158" s="21">
        <f>'В2.Расчет стоимости часа'!H160</f>
        <v>67887.5</v>
      </c>
      <c r="F158" s="21">
        <f>'В2.Расчет стоимости часа'!P160</f>
        <v>577.58435426582002</v>
      </c>
      <c r="G158" s="22" t="s">
        <v>179</v>
      </c>
    </row>
    <row r="159" spans="1:7" ht="45" x14ac:dyDescent="0.25">
      <c r="A159" s="184">
        <v>9</v>
      </c>
      <c r="B159" s="190" t="str">
        <f>'В2.Расчет стоимости часа'!A161</f>
        <v>ТРАНСПОРТИРОВКА И ХРАНЕНИЕ</v>
      </c>
      <c r="C159" s="190" t="str">
        <f>'В2.Расчет стоимости часа'!B161</f>
        <v xml:space="preserve">    Деятельность сухопутного и трубопроводного транспорта</v>
      </c>
      <c r="D159" s="11" t="str">
        <f>'В2.Расчет стоимости часа'!C161</f>
        <v xml:space="preserve">        Деятельность железнодорожного транспорта: междугородные и международные пассажирские перевозки</v>
      </c>
      <c r="E159" s="21">
        <f>'В2.Расчет стоимости часа'!H161</f>
        <v>78046.649999999994</v>
      </c>
      <c r="F159" s="21">
        <f>'В2.Расчет стоимости часа'!P161</f>
        <v>668.04580450089134</v>
      </c>
      <c r="G159" s="22" t="s">
        <v>179</v>
      </c>
    </row>
    <row r="160" spans="1:7" ht="30" x14ac:dyDescent="0.25">
      <c r="A160" s="185"/>
      <c r="B160" s="191"/>
      <c r="C160" s="191"/>
      <c r="D160" s="11" t="str">
        <f>'В2.Расчет стоимости часа'!C162</f>
        <v xml:space="preserve">        Деятельность железнодорожного транспорта: грузовые перевозки</v>
      </c>
      <c r="E160" s="21">
        <f>'В2.Расчет стоимости часа'!H162</f>
        <v>91363.15</v>
      </c>
      <c r="F160" s="21">
        <f>'В2.Расчет стоимости часа'!P162</f>
        <v>779.48568791221044</v>
      </c>
      <c r="G160" s="22" t="s">
        <v>179</v>
      </c>
    </row>
    <row r="161" spans="1:7" ht="30" x14ac:dyDescent="0.25">
      <c r="A161" s="185"/>
      <c r="B161" s="191"/>
      <c r="C161" s="191"/>
      <c r="D161" s="11" t="str">
        <f>'В2.Расчет стоимости часа'!C163</f>
        <v xml:space="preserve">        Деятельность прочего сухопутного пассажирского транспорта</v>
      </c>
      <c r="E161" s="21">
        <f>'В2.Расчет стоимости часа'!H163</f>
        <v>59281.574999999997</v>
      </c>
      <c r="F161" s="21">
        <f>'В2.Расчет стоимости часа'!P163</f>
        <v>505.16796464182261</v>
      </c>
      <c r="G161" s="22" t="s">
        <v>179</v>
      </c>
    </row>
    <row r="162" spans="1:7" ht="30" x14ac:dyDescent="0.25">
      <c r="A162" s="185"/>
      <c r="B162" s="191"/>
      <c r="C162" s="191"/>
      <c r="D162" s="11" t="str">
        <f>'В2.Расчет стоимости часа'!C164</f>
        <v xml:space="preserve">        Деятельность автомобильного грузового транспорта и услуги по перевозкам</v>
      </c>
      <c r="E162" s="21">
        <f>'В2.Расчет стоимости часа'!H164</f>
        <v>54051.324999999997</v>
      </c>
      <c r="F162" s="21">
        <f>'В2.Расчет стоимости часа'!P164</f>
        <v>460.16026323250895</v>
      </c>
      <c r="G162" s="22" t="s">
        <v>179</v>
      </c>
    </row>
    <row r="163" spans="1:7" ht="30" x14ac:dyDescent="0.25">
      <c r="A163" s="185"/>
      <c r="B163" s="191"/>
      <c r="C163" s="192"/>
      <c r="D163" s="11" t="str">
        <f>'В2.Расчет стоимости часа'!C165</f>
        <v xml:space="preserve">        Деятельность трубопроводного транспорта</v>
      </c>
      <c r="E163" s="21">
        <f>'В2.Расчет стоимости часа'!H165</f>
        <v>110837.8</v>
      </c>
      <c r="F163" s="21">
        <f>'В2.Расчет стоимости часа'!P165</f>
        <v>943.92419075590476</v>
      </c>
      <c r="G163" s="22" t="s">
        <v>179</v>
      </c>
    </row>
    <row r="164" spans="1:7" ht="30" x14ac:dyDescent="0.25">
      <c r="A164" s="185"/>
      <c r="B164" s="191"/>
      <c r="C164" s="190" t="str">
        <f>'В2.Расчет стоимости часа'!B166</f>
        <v xml:space="preserve">    Деятельность водного транспорта</v>
      </c>
      <c r="D164" s="11" t="str">
        <f>'В2.Расчет стоимости часа'!C166</f>
        <v xml:space="preserve">        Деятельность морского пассажирского транспорта</v>
      </c>
      <c r="E164" s="21">
        <f>'В2.Расчет стоимости часа'!H166</f>
        <v>67680.900000000009</v>
      </c>
      <c r="F164" s="21">
        <f>'В2.Расчет стоимости часа'!P166</f>
        <v>578.46036158032541</v>
      </c>
      <c r="G164" s="22" t="s">
        <v>179</v>
      </c>
    </row>
    <row r="165" spans="1:7" ht="30" x14ac:dyDescent="0.25">
      <c r="A165" s="185"/>
      <c r="B165" s="191"/>
      <c r="C165" s="191"/>
      <c r="D165" s="11" t="str">
        <f>'В2.Расчет стоимости часа'!C167</f>
        <v xml:space="preserve">        Деятельность морского грузового транспорта</v>
      </c>
      <c r="E165" s="21">
        <f>'В2.Расчет стоимости часа'!H167</f>
        <v>170544.55</v>
      </c>
      <c r="F165" s="21">
        <f>'В2.Расчет стоимости часа'!P167</f>
        <v>1461.8406145655081</v>
      </c>
      <c r="G165" s="22" t="s">
        <v>179</v>
      </c>
    </row>
    <row r="166" spans="1:7" ht="30" x14ac:dyDescent="0.25">
      <c r="A166" s="185"/>
      <c r="B166" s="191"/>
      <c r="C166" s="191"/>
      <c r="D166" s="11" t="str">
        <f>'В2.Расчет стоимости часа'!C168</f>
        <v xml:space="preserve">        Деятельность внутреннего водного пассажирского транспорта</v>
      </c>
      <c r="E166" s="21">
        <f>'В2.Расчет стоимости часа'!H168</f>
        <v>36715.474999999999</v>
      </c>
      <c r="F166" s="21">
        <f>'В2.Расчет стоимости часа'!P168</f>
        <v>311.46480118315509</v>
      </c>
      <c r="G166" s="22" t="s">
        <v>179</v>
      </c>
    </row>
    <row r="167" spans="1:7" ht="30" x14ac:dyDescent="0.25">
      <c r="A167" s="185"/>
      <c r="B167" s="191"/>
      <c r="C167" s="192"/>
      <c r="D167" s="11" t="str">
        <f>'В2.Расчет стоимости часа'!C169</f>
        <v xml:space="preserve">        Деятельность внутреннего водного грузового транспорта</v>
      </c>
      <c r="E167" s="21">
        <f>'В2.Расчет стоимости часа'!H169</f>
        <v>62875.625</v>
      </c>
      <c r="F167" s="21">
        <f>'В2.Расчет стоимости часа'!P169</f>
        <v>532.6174064767157</v>
      </c>
      <c r="G167" s="22" t="s">
        <v>179</v>
      </c>
    </row>
    <row r="168" spans="1:7" ht="30" x14ac:dyDescent="0.25">
      <c r="A168" s="185"/>
      <c r="B168" s="191"/>
      <c r="C168" s="190" t="str">
        <f>'В2.Расчет стоимости часа'!B170</f>
        <v xml:space="preserve">    Деятельность воздушного и космического транспорта</v>
      </c>
      <c r="D168" s="11" t="str">
        <f>'В2.Расчет стоимости часа'!C170</f>
        <v xml:space="preserve">        Деятельность пассажирского воздушного транспорта</v>
      </c>
      <c r="E168" s="21">
        <f>'В2.Расчет стоимости часа'!H170</f>
        <v>150569.32500000001</v>
      </c>
      <c r="F168" s="21">
        <f>'В2.Расчет стоимости часа'!P170</f>
        <v>1280.0555340034539</v>
      </c>
      <c r="G168" s="22" t="s">
        <v>179</v>
      </c>
    </row>
    <row r="169" spans="1:7" ht="30" x14ac:dyDescent="0.25">
      <c r="A169" s="185"/>
      <c r="B169" s="191"/>
      <c r="C169" s="192"/>
      <c r="D169" s="11" t="str">
        <f>'В2.Расчет стоимости часа'!C171</f>
        <v xml:space="preserve">        Деятельность грузового воздушного транспорта и космического транспорта</v>
      </c>
      <c r="E169" s="21">
        <f>'В2.Расчет стоимости часа'!H171</f>
        <v>118751.8</v>
      </c>
      <c r="F169" s="21">
        <f>'В2.Расчет стоимости часа'!P171</f>
        <v>1011.5367067374109</v>
      </c>
      <c r="G169" s="22" t="s">
        <v>179</v>
      </c>
    </row>
    <row r="170" spans="1:7" ht="30" x14ac:dyDescent="0.25">
      <c r="A170" s="185"/>
      <c r="B170" s="191"/>
      <c r="C170" s="190" t="str">
        <f>'В2.Расчет стоимости часа'!B172</f>
        <v xml:space="preserve">    Складское хозяйство и вспомогательная транспортная деятельность</v>
      </c>
      <c r="D170" s="11" t="str">
        <f>'В2.Расчет стоимости часа'!C172</f>
        <v xml:space="preserve">        Деятельность по складированию и хранению</v>
      </c>
      <c r="E170" s="21">
        <f>'В2.Расчет стоимости часа'!H172</f>
        <v>57317.25</v>
      </c>
      <c r="F170" s="21">
        <f>'В2.Расчет стоимости часа'!P172</f>
        <v>488.08553788547238</v>
      </c>
      <c r="G170" s="22" t="s">
        <v>179</v>
      </c>
    </row>
    <row r="171" spans="1:7" ht="30" x14ac:dyDescent="0.25">
      <c r="A171" s="185"/>
      <c r="B171" s="191"/>
      <c r="C171" s="192"/>
      <c r="D171" s="11" t="str">
        <f>'В2.Расчет стоимости часа'!C173</f>
        <v xml:space="preserve">        Деятельность транспортная вспомогательная</v>
      </c>
      <c r="E171" s="21">
        <f>'В2.Расчет стоимости часа'!H173</f>
        <v>70823.5</v>
      </c>
      <c r="F171" s="21">
        <f>'В2.Расчет стоимости часа'!P173</f>
        <v>602.61846751949645</v>
      </c>
      <c r="G171" s="22" t="s">
        <v>179</v>
      </c>
    </row>
    <row r="172" spans="1:7" ht="30" x14ac:dyDescent="0.25">
      <c r="A172" s="185"/>
      <c r="B172" s="191"/>
      <c r="C172" s="190" t="str">
        <f>'В2.Расчет стоимости часа'!B174</f>
        <v xml:space="preserve">    Деятельность почтовой связи и курьерская деятельность</v>
      </c>
      <c r="D172" s="11" t="str">
        <f>'В2.Расчет стоимости часа'!C174</f>
        <v xml:space="preserve">        Деятельность почтовой связи общего пользования</v>
      </c>
      <c r="E172" s="21">
        <f>'В2.Расчет стоимости часа'!H174</f>
        <v>36258.575000000004</v>
      </c>
      <c r="F172" s="21">
        <f>'В2.Расчет стоимости часа'!P174</f>
        <v>310.86563918560608</v>
      </c>
      <c r="G172" s="22" t="s">
        <v>179</v>
      </c>
    </row>
    <row r="173" spans="1:7" ht="30" x14ac:dyDescent="0.25">
      <c r="A173" s="186"/>
      <c r="B173" s="192"/>
      <c r="C173" s="192"/>
      <c r="D173" s="11" t="str">
        <f>'В2.Расчет стоимости часа'!C175</f>
        <v xml:space="preserve">        Деятельность почтовой связи прочая и курьерская деятельность</v>
      </c>
      <c r="E173" s="21">
        <f>'В2.Расчет стоимости часа'!H175</f>
        <v>56761.3</v>
      </c>
      <c r="F173" s="21">
        <f>'В2.Расчет стоимости часа'!P175</f>
        <v>483.65209854612294</v>
      </c>
      <c r="G173" s="22" t="s">
        <v>179</v>
      </c>
    </row>
    <row r="174" spans="1:7" ht="30" x14ac:dyDescent="0.25">
      <c r="A174" s="184">
        <v>10</v>
      </c>
      <c r="B174" s="190" t="str">
        <f>'В2.Расчет стоимости часа'!A176</f>
        <v>ДЕЯТЕЛЬНОСТЬ ГОСТИНИЦ И ПРЕДПРИЯТИЙ ОБЩЕСТВЕННОГО ПИТАНИЯ</v>
      </c>
      <c r="C174" s="190" t="str">
        <f>'В2.Расчет стоимости часа'!B176</f>
        <v xml:space="preserve">    Деятельность по предоставлению мест для временного проживания</v>
      </c>
      <c r="D174" s="11" t="str">
        <f>'В2.Расчет стоимости часа'!C176</f>
        <v xml:space="preserve">        Деятельность гостиниц и прочих мест для временного проживания</v>
      </c>
      <c r="E174" s="21">
        <f>'В2.Расчет стоимости часа'!H176</f>
        <v>53831.875</v>
      </c>
      <c r="F174" s="21">
        <f>'В2.Расчет стоимости часа'!P176</f>
        <v>459.21141066677814</v>
      </c>
      <c r="G174" s="22" t="s">
        <v>179</v>
      </c>
    </row>
    <row r="175" spans="1:7" ht="30" x14ac:dyDescent="0.25">
      <c r="A175" s="185"/>
      <c r="B175" s="191"/>
      <c r="C175" s="191"/>
      <c r="D175" s="11" t="str">
        <f>'В2.Расчет стоимости часа'!C177</f>
        <v xml:space="preserve">        Деятельность по предоставлению мест для краткосрочного проживания</v>
      </c>
      <c r="E175" s="21">
        <f>'В2.Расчет стоимости часа'!H177</f>
        <v>43750.799999999996</v>
      </c>
      <c r="F175" s="21">
        <f>'В2.Расчет стоимости часа'!P177</f>
        <v>375.18095475935826</v>
      </c>
      <c r="G175" s="22" t="s">
        <v>179</v>
      </c>
    </row>
    <row r="176" spans="1:7" ht="60" x14ac:dyDescent="0.25">
      <c r="A176" s="185"/>
      <c r="B176" s="191"/>
      <c r="C176" s="191"/>
      <c r="D176" s="11" t="str">
        <f>'В2.Расчет стоимости часа'!C178</f>
        <v xml:space="preserve">        Деятельность по предоставлению мест для временного проживания в кемпингах, жилых автофургонах и туристических автоприцепах</v>
      </c>
      <c r="E176" s="21">
        <f>'В2.Расчет стоимости часа'!H178</f>
        <v>25790.199999999997</v>
      </c>
      <c r="F176" s="21">
        <f>'В2.Расчет стоимости часа'!P178</f>
        <v>220.71473514594476</v>
      </c>
      <c r="G176" s="22" t="s">
        <v>179</v>
      </c>
    </row>
    <row r="177" spans="1:7" ht="30" x14ac:dyDescent="0.25">
      <c r="A177" s="185"/>
      <c r="B177" s="191"/>
      <c r="C177" s="192"/>
      <c r="D177" s="11" t="str">
        <f>'В2.Расчет стоимости часа'!C179</f>
        <v xml:space="preserve">        Деятельность по предоставлению прочих мест для временного проживания</v>
      </c>
      <c r="E177" s="21">
        <f>'В2.Расчет стоимости часа'!H179</f>
        <v>44563.975000000006</v>
      </c>
      <c r="F177" s="21">
        <f>'В2.Расчет стоимости часа'!P179</f>
        <v>379.87042593415777</v>
      </c>
      <c r="G177" s="22" t="s">
        <v>179</v>
      </c>
    </row>
    <row r="178" spans="1:7" ht="30" x14ac:dyDescent="0.25">
      <c r="A178" s="185"/>
      <c r="B178" s="191"/>
      <c r="C178" s="190" t="str">
        <f>'В2.Расчет стоимости часа'!B180</f>
        <v xml:space="preserve">    Деятельность по предоставлению продуктов питания и напитков</v>
      </c>
      <c r="D178" s="11" t="str">
        <f>'В2.Расчет стоимости часа'!C180</f>
        <v xml:space="preserve">        Деятельность ресторанов и услуги по доставке продуктов питания</v>
      </c>
      <c r="E178" s="21">
        <f>'В2.Расчет стоимости часа'!H180</f>
        <v>35871.25</v>
      </c>
      <c r="F178" s="21">
        <f>'В2.Расчет стоимости часа'!P180</f>
        <v>306.61979835282978</v>
      </c>
      <c r="G178" s="22" t="s">
        <v>179</v>
      </c>
    </row>
    <row r="179" spans="1:7" ht="60" x14ac:dyDescent="0.25">
      <c r="A179" s="185"/>
      <c r="B179" s="191"/>
      <c r="C179" s="191"/>
      <c r="D179" s="11" t="str">
        <f>'В2.Расчет стоимости часа'!C181</f>
        <v xml:space="preserve">        Деятельность предприятий общественного питания по обслуживанию торжественных мероприятий и прочим видам организации питания</v>
      </c>
      <c r="E179" s="21">
        <f>'В2.Расчет стоимости часа'!H181</f>
        <v>40383.525000000001</v>
      </c>
      <c r="F179" s="21">
        <f>'В2.Расчет стоимости часа'!P181</f>
        <v>344.17849427250451</v>
      </c>
      <c r="G179" s="22" t="s">
        <v>179</v>
      </c>
    </row>
    <row r="180" spans="1:7" x14ac:dyDescent="0.25">
      <c r="A180" s="186"/>
      <c r="B180" s="192"/>
      <c r="C180" s="192"/>
      <c r="D180" s="11" t="str">
        <f>'В2.Расчет стоимости часа'!C182</f>
        <v xml:space="preserve">        Подача напитков</v>
      </c>
      <c r="E180" s="21">
        <f>'В2.Расчет стоимости часа'!H182</f>
        <v>26667.174999999999</v>
      </c>
      <c r="F180" s="21">
        <f>'В2.Расчет стоимости часа'!P182</f>
        <v>227.29495045677362</v>
      </c>
      <c r="G180" s="22" t="s">
        <v>179</v>
      </c>
    </row>
    <row r="181" spans="1:7" ht="45" x14ac:dyDescent="0.25">
      <c r="A181" s="184">
        <v>11</v>
      </c>
      <c r="B181" s="190" t="str">
        <f>'В2.Расчет стоимости часа'!A183</f>
        <v>ДЕЯТЕЛЬНОСТЬ В ОБЛАСТИ ИНФОРМАЦИИ И СВЯЗИ</v>
      </c>
      <c r="C181" s="190" t="str">
        <f>'В2.Расчет стоимости часа'!B183</f>
        <v xml:space="preserve">    Деятельность издательская</v>
      </c>
      <c r="D181" s="11" t="str">
        <f>'В2.Расчет стоимости часа'!C183</f>
        <v xml:space="preserve">        Издание книг, периодических публикаций и другие виды издательской деятельности</v>
      </c>
      <c r="E181" s="21">
        <f>'В2.Расчет стоимости часа'!H183</f>
        <v>58051.425000000003</v>
      </c>
      <c r="F181" s="21">
        <f>'В2.Расчет стоимости часа'!P183</f>
        <v>493.91342065118084</v>
      </c>
      <c r="G181" s="22" t="s">
        <v>179</v>
      </c>
    </row>
    <row r="182" spans="1:7" x14ac:dyDescent="0.25">
      <c r="A182" s="185"/>
      <c r="B182" s="191"/>
      <c r="C182" s="192"/>
      <c r="D182" s="11" t="str">
        <f>'В2.Расчет стоимости часа'!C184</f>
        <v xml:space="preserve">        Издание программного обеспечения</v>
      </c>
      <c r="E182" s="21">
        <f>'В2.Расчет стоимости часа'!H184</f>
        <v>87433.55</v>
      </c>
      <c r="F182" s="21">
        <f>'В2.Расчет стоимости часа'!P184</f>
        <v>742.14205335282975</v>
      </c>
      <c r="G182" s="22" t="s">
        <v>179</v>
      </c>
    </row>
    <row r="183" spans="1:7" ht="30" x14ac:dyDescent="0.25">
      <c r="A183" s="185"/>
      <c r="B183" s="191"/>
      <c r="C183" s="190" t="str">
        <f>'В2.Расчет стоимости часа'!B185</f>
        <v xml:space="preserve">    Производство кинофильмов, видеофильмов и телевизионных программ, издание звукозаписей и нот</v>
      </c>
      <c r="D183" s="11" t="str">
        <f>'В2.Расчет стоимости часа'!C185</f>
        <v xml:space="preserve">        Производство кинофильмов, видеофильмов и телевизионных программ</v>
      </c>
      <c r="E183" s="21">
        <f>'В2.Расчет стоимости часа'!H185</f>
        <v>82647.350000000006</v>
      </c>
      <c r="F183" s="21">
        <f>'В2.Расчет стоимости часа'!P185</f>
        <v>701.55557898897064</v>
      </c>
      <c r="G183" s="22" t="s">
        <v>179</v>
      </c>
    </row>
    <row r="184" spans="1:7" ht="30" x14ac:dyDescent="0.25">
      <c r="A184" s="185"/>
      <c r="B184" s="191"/>
      <c r="C184" s="192"/>
      <c r="D184" s="11" t="str">
        <f>'В2.Расчет стоимости часа'!C186</f>
        <v xml:space="preserve">        Деятельность в области звукозаписи и издания музыкальных произведений</v>
      </c>
      <c r="E184" s="21">
        <f>'В2.Расчет стоимости часа'!H186</f>
        <v>94263.475000000006</v>
      </c>
      <c r="F184" s="21">
        <f>'В2.Расчет стоимости часа'!P186</f>
        <v>798.44986633522717</v>
      </c>
      <c r="G184" s="22" t="s">
        <v>179</v>
      </c>
    </row>
    <row r="185" spans="1:7" x14ac:dyDescent="0.25">
      <c r="A185" s="185"/>
      <c r="B185" s="191"/>
      <c r="C185" s="190" t="str">
        <f>'В2.Расчет стоимости часа'!B187</f>
        <v xml:space="preserve">    Деятельность в области телевизионного и радиовещания</v>
      </c>
      <c r="D185" s="11" t="str">
        <f>'В2.Расчет стоимости часа'!C187</f>
        <v xml:space="preserve">        Деятельность в области радиовещания</v>
      </c>
      <c r="E185" s="21">
        <f>'В2.Расчет стоимости часа'!H187</f>
        <v>62974.074999999997</v>
      </c>
      <c r="F185" s="21">
        <f>'В2.Расчет стоимости часа'!P187</f>
        <v>535.85858904523172</v>
      </c>
      <c r="G185" s="22" t="s">
        <v>179</v>
      </c>
    </row>
    <row r="186" spans="1:7" ht="30" x14ac:dyDescent="0.25">
      <c r="A186" s="185"/>
      <c r="B186" s="191"/>
      <c r="C186" s="192"/>
      <c r="D186" s="11" t="str">
        <f>'В2.Расчет стоимости часа'!C188</f>
        <v xml:space="preserve">        Деятельность в области телевизионного вещания</v>
      </c>
      <c r="E186" s="21">
        <f>'В2.Расчет стоимости часа'!H188</f>
        <v>92726.55</v>
      </c>
      <c r="F186" s="21">
        <f>'В2.Расчет стоимости часа'!P188</f>
        <v>789.84765307486634</v>
      </c>
      <c r="G186" s="22" t="s">
        <v>179</v>
      </c>
    </row>
    <row r="187" spans="1:7" ht="30" x14ac:dyDescent="0.25">
      <c r="A187" s="185"/>
      <c r="B187" s="191"/>
      <c r="C187" s="190" t="str">
        <f>'В2.Расчет стоимости часа'!B189</f>
        <v xml:space="preserve">    Деятельность в сфере телекоммуникаций</v>
      </c>
      <c r="D187" s="11" t="str">
        <f>'В2.Расчет стоимости часа'!C189</f>
        <v xml:space="preserve">        Деятельность в области связи на базе проводных технологий</v>
      </c>
      <c r="E187" s="21">
        <f>'В2.Расчет стоимости часа'!H189</f>
        <v>82220.55</v>
      </c>
      <c r="F187" s="21">
        <f>'В2.Расчет стоимости часа'!P189</f>
        <v>693.24292655414445</v>
      </c>
      <c r="G187" s="22" t="s">
        <v>179</v>
      </c>
    </row>
    <row r="188" spans="1:7" ht="30" x14ac:dyDescent="0.25">
      <c r="A188" s="185"/>
      <c r="B188" s="191"/>
      <c r="C188" s="191"/>
      <c r="D188" s="11" t="str">
        <f>'В2.Расчет стоимости часа'!C190</f>
        <v xml:space="preserve">        Деятельность в области связи на базе беспроводных технологий</v>
      </c>
      <c r="E188" s="21">
        <f>'В2.Расчет стоимости часа'!H190</f>
        <v>123105.4</v>
      </c>
      <c r="F188" s="21">
        <f>'В2.Расчет стоимости часа'!P190</f>
        <v>1024.8490122164662</v>
      </c>
      <c r="G188" s="22" t="s">
        <v>179</v>
      </c>
    </row>
    <row r="189" spans="1:7" ht="30" x14ac:dyDescent="0.25">
      <c r="A189" s="185"/>
      <c r="B189" s="191"/>
      <c r="C189" s="191"/>
      <c r="D189" s="11" t="str">
        <f>'В2.Расчет стоимости часа'!C191</f>
        <v xml:space="preserve">        Деятельность в области спутниковой связи</v>
      </c>
      <c r="E189" s="21">
        <f>'В2.Расчет стоимости часа'!H191</f>
        <v>115880.45000000001</v>
      </c>
      <c r="F189" s="21">
        <f>'В2.Расчет стоимости часа'!P191</f>
        <v>984.35610314672454</v>
      </c>
      <c r="G189" s="22" t="s">
        <v>179</v>
      </c>
    </row>
    <row r="190" spans="1:7" ht="30" x14ac:dyDescent="0.25">
      <c r="A190" s="185"/>
      <c r="B190" s="191"/>
      <c r="C190" s="192"/>
      <c r="D190" s="11" t="str">
        <f>'В2.Расчет стоимости часа'!C192</f>
        <v xml:space="preserve">        Деятельность в области телекоммуникаций прочая</v>
      </c>
      <c r="E190" s="21">
        <f>'В2.Расчет стоимости часа'!H192</f>
        <v>106064.65</v>
      </c>
      <c r="F190" s="21">
        <f>'В2.Расчет стоимости часа'!P192</f>
        <v>900.09691869875223</v>
      </c>
      <c r="G190" s="22" t="s">
        <v>179</v>
      </c>
    </row>
    <row r="191" spans="1:7" ht="75" x14ac:dyDescent="0.25">
      <c r="A191" s="185"/>
      <c r="B191" s="191"/>
      <c r="C191" s="14" t="str">
        <f>'В2.Расчет стоимости часа'!B193</f>
        <v xml:space="preserve">    Разработка компьютерного программного обеспечения, консультационные услуги в данной области и другие сопутствующие услуги</v>
      </c>
      <c r="D191" s="11" t="str">
        <f>'В2.Расчет стоимости часа'!C193</f>
        <v xml:space="preserve">        Разработка компьютерного программного обеспечения, консультационные услуги в данной области и другие сопутствующие услуги</v>
      </c>
      <c r="E191" s="21">
        <f>'В2.Расчет стоимости часа'!H193</f>
        <v>156797.15</v>
      </c>
      <c r="F191" s="21">
        <f>'В2.Расчет стоимости часа'!P193</f>
        <v>1332.2300345298574</v>
      </c>
      <c r="G191" s="22" t="s">
        <v>179</v>
      </c>
    </row>
    <row r="192" spans="1:7" ht="75" x14ac:dyDescent="0.25">
      <c r="A192" s="185"/>
      <c r="B192" s="191"/>
      <c r="C192" s="190" t="str">
        <f>'В2.Расчет стоимости часа'!B194</f>
        <v xml:space="preserve">    Деятельность в области информационных технологий</v>
      </c>
      <c r="D192" s="11" t="str">
        <f>'В2.Расчет стоимости часа'!C194</f>
        <v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v>
      </c>
      <c r="E192" s="21">
        <f>'В2.Расчет стоимости часа'!H194</f>
        <v>114887.69999999998</v>
      </c>
      <c r="F192" s="21">
        <f>'В2.Расчет стоимости часа'!P194</f>
        <v>978.3801883528298</v>
      </c>
      <c r="G192" s="22" t="s">
        <v>179</v>
      </c>
    </row>
    <row r="193" spans="1:7" ht="30" x14ac:dyDescent="0.25">
      <c r="A193" s="186"/>
      <c r="B193" s="192"/>
      <c r="C193" s="192"/>
      <c r="D193" s="11" t="str">
        <f>'В2.Расчет стоимости часа'!C195</f>
        <v xml:space="preserve">        Деятельность в области информационных услуг прочая</v>
      </c>
      <c r="E193" s="21">
        <f>'В2.Расчет стоимости часа'!H195</f>
        <v>85395.6</v>
      </c>
      <c r="F193" s="21">
        <f>'В2.Расчет стоимости часа'!P195</f>
        <v>724.0725405938058</v>
      </c>
      <c r="G193" s="22" t="s">
        <v>179</v>
      </c>
    </row>
    <row r="194" spans="1:7" x14ac:dyDescent="0.25">
      <c r="A194" s="184">
        <v>12</v>
      </c>
      <c r="B194" s="190" t="str">
        <f>'В2.Расчет стоимости часа'!A196</f>
        <v>ДЕЯТЕЛЬНОСТЬ ФИНАНСОВАЯ И СТРАХОВАЯ</v>
      </c>
      <c r="C194" s="190" t="str">
        <f>'В2.Расчет стоимости часа'!B196</f>
        <v xml:space="preserve">    Деятельность по предоставлению финансовых услуг, кроме услуг по страхованию и пенсионному обеспечению</v>
      </c>
      <c r="D194" s="11" t="str">
        <f>'В2.Расчет стоимости часа'!C196</f>
        <v xml:space="preserve">        Денежное посредничество</v>
      </c>
      <c r="E194" s="21">
        <f>'В2.Расчет стоимости часа'!H196</f>
        <v>157689.42499999999</v>
      </c>
      <c r="F194" s="21">
        <f>'В2.Расчет стоимости часа'!P196</f>
        <v>1330.5288118259805</v>
      </c>
      <c r="G194" s="22" t="s">
        <v>179</v>
      </c>
    </row>
    <row r="195" spans="1:7" x14ac:dyDescent="0.25">
      <c r="A195" s="185"/>
      <c r="B195" s="191"/>
      <c r="C195" s="191"/>
      <c r="D195" s="11" t="str">
        <f>'В2.Расчет стоимости часа'!C197</f>
        <v xml:space="preserve">        Деятельность холдинговых компаний</v>
      </c>
      <c r="E195" s="21">
        <f>'В2.Расчет стоимости часа'!H197</f>
        <v>419781.55</v>
      </c>
      <c r="F195" s="21">
        <f>'В2.Расчет стоимости часа'!P197</f>
        <v>3545.9107247309494</v>
      </c>
      <c r="G195" s="22" t="s">
        <v>179</v>
      </c>
    </row>
    <row r="196" spans="1:7" ht="30" x14ac:dyDescent="0.25">
      <c r="A196" s="185"/>
      <c r="B196" s="191"/>
      <c r="C196" s="191"/>
      <c r="D196" s="11" t="str">
        <f>'В2.Расчет стоимости часа'!C198</f>
        <v xml:space="preserve">        Деятельность инвестиционных фондов и аналогичных финансовых организаций</v>
      </c>
      <c r="E196" s="21">
        <f>'В2.Расчет стоимости часа'!H198</f>
        <v>240604.42499999999</v>
      </c>
      <c r="F196" s="21">
        <f>'В2.Расчет стоимости часа'!P198</f>
        <v>2009.9806046078429</v>
      </c>
      <c r="G196" s="22" t="s">
        <v>179</v>
      </c>
    </row>
    <row r="197" spans="1:7" ht="45" x14ac:dyDescent="0.25">
      <c r="A197" s="185"/>
      <c r="B197" s="191"/>
      <c r="C197" s="192"/>
      <c r="D197" s="11" t="str">
        <f>'В2.Расчет стоимости часа'!C199</f>
        <v xml:space="preserve">        Деятельность по предоставлению прочих финансовых услуг, кроме услуг по страхованию и пенсионному обеспечению</v>
      </c>
      <c r="E197" s="21">
        <f>'В2.Расчет стоимости часа'!H199</f>
        <v>133937.625</v>
      </c>
      <c r="F197" s="21">
        <f>'В2.Расчет стоимости часа'!P199</f>
        <v>1135.1472393114975</v>
      </c>
      <c r="G197" s="22" t="s">
        <v>179</v>
      </c>
    </row>
    <row r="198" spans="1:7" x14ac:dyDescent="0.25">
      <c r="A198" s="185"/>
      <c r="B198" s="191"/>
      <c r="C198" s="190" t="str">
        <f>'В2.Расчет стоимости часа'!B200</f>
        <v xml:space="preserve">    Страхование, перестрахование, деятельность негосударственных пенсионных фондов, кроме обязательного социального обеспечения</v>
      </c>
      <c r="D198" s="11" t="str">
        <f>'В2.Расчет стоимости часа'!C200</f>
        <v xml:space="preserve">        Страхование</v>
      </c>
      <c r="E198" s="21">
        <f>'В2.Расчет стоимости часа'!H200</f>
        <v>132229.29999999999</v>
      </c>
      <c r="F198" s="21">
        <f>'В2.Расчет стоимости часа'!P200</f>
        <v>1106.7807412371881</v>
      </c>
      <c r="G198" s="22" t="s">
        <v>179</v>
      </c>
    </row>
    <row r="199" spans="1:7" x14ac:dyDescent="0.25">
      <c r="A199" s="185"/>
      <c r="B199" s="191"/>
      <c r="C199" s="191"/>
      <c r="D199" s="11" t="str">
        <f>'В2.Расчет стоимости часа'!C201</f>
        <v xml:space="preserve">        Перестрахование</v>
      </c>
      <c r="E199" s="21">
        <f>'В2.Расчет стоимости часа'!H201</f>
        <v>521487.05000000005</v>
      </c>
      <c r="F199" s="21">
        <f>'В2.Расчет стоимости часа'!P201</f>
        <v>4311.5615272370769</v>
      </c>
      <c r="G199" s="22" t="s">
        <v>179</v>
      </c>
    </row>
    <row r="200" spans="1:7" ht="30" x14ac:dyDescent="0.25">
      <c r="A200" s="185"/>
      <c r="B200" s="191"/>
      <c r="C200" s="192"/>
      <c r="D200" s="11" t="str">
        <f>'В2.Расчет стоимости часа'!C202</f>
        <v xml:space="preserve">        Деятельность негосударственных пенсионных фондов</v>
      </c>
      <c r="E200" s="21">
        <f>'В2.Расчет стоимости часа'!H202</f>
        <v>200920.7</v>
      </c>
      <c r="F200" s="21">
        <f>'В2.Расчет стоимости часа'!P202</f>
        <v>1670.508640161542</v>
      </c>
      <c r="G200" s="22" t="s">
        <v>179</v>
      </c>
    </row>
    <row r="201" spans="1:7" ht="45" x14ac:dyDescent="0.25">
      <c r="A201" s="185"/>
      <c r="B201" s="191"/>
      <c r="C201" s="190" t="str">
        <f>'В2.Расчет стоимости часа'!B203</f>
        <v xml:space="preserve">    Деятельность вспомогательная в сфере финансовых услуг и страхования</v>
      </c>
      <c r="D201" s="11" t="str">
        <f>'В2.Расчет стоимости часа'!C203</f>
        <v xml:space="preserve">        Деятельность вспомогательная в сфере финансовых услуг, кроме страхования и пенсионного обеспечения</v>
      </c>
      <c r="E201" s="21">
        <f>'В2.Расчет стоимости часа'!H203</f>
        <v>221110.97499999998</v>
      </c>
      <c r="F201" s="21">
        <f>'В2.Расчет стоимости часа'!P203</f>
        <v>1809.2082633840243</v>
      </c>
      <c r="G201" s="22" t="s">
        <v>179</v>
      </c>
    </row>
    <row r="202" spans="1:7" ht="30" x14ac:dyDescent="0.25">
      <c r="A202" s="185"/>
      <c r="B202" s="191"/>
      <c r="C202" s="191"/>
      <c r="D202" s="11" t="str">
        <f>'В2.Расчет стоимости часа'!C204</f>
        <v xml:space="preserve">        Деятельность вспомогательная в сфере страхования и пенсионного обеспечения</v>
      </c>
      <c r="E202" s="21">
        <f>'В2.Расчет стоимости часа'!H204</f>
        <v>99344.175000000003</v>
      </c>
      <c r="F202" s="21">
        <f>'В2.Расчет стоимости часа'!P204</f>
        <v>842.37225720922459</v>
      </c>
      <c r="G202" s="22" t="s">
        <v>179</v>
      </c>
    </row>
    <row r="203" spans="1:7" x14ac:dyDescent="0.25">
      <c r="A203" s="186"/>
      <c r="B203" s="192"/>
      <c r="C203" s="192"/>
      <c r="D203" s="11" t="str">
        <f>'В2.Расчет стоимости часа'!C205</f>
        <v xml:space="preserve">        Деятельность по управлению фондами</v>
      </c>
      <c r="E203" s="21">
        <f>'В2.Расчет стоимости часа'!H205</f>
        <v>356788.65</v>
      </c>
      <c r="F203" s="21">
        <f>'В2.Расчет стоимости часа'!P205</f>
        <v>3028.9356596618763</v>
      </c>
      <c r="G203" s="22" t="s">
        <v>179</v>
      </c>
    </row>
    <row r="204" spans="1:7" ht="30" x14ac:dyDescent="0.25">
      <c r="A204" s="184">
        <v>13</v>
      </c>
      <c r="B204" s="190" t="str">
        <f>'В2.Расчет стоимости часа'!A206</f>
        <v>ДЕЯТЕЛЬНОСТЬ ПО ОПЕРАЦИЯМ С НЕДВИЖИМЫМ ИМУЩЕСТВОМ</v>
      </c>
      <c r="C204" s="190" t="str">
        <f>'В2.Расчет стоимости часа'!B206</f>
        <v xml:space="preserve">    Операции с недвижимым имуществом</v>
      </c>
      <c r="D204" s="11" t="str">
        <f>'В2.Расчет стоимости часа'!C206</f>
        <v xml:space="preserve">        Покупка и продажа собственного недвижимого имущества</v>
      </c>
      <c r="E204" s="21">
        <f>'В2.Расчет стоимости часа'!H206</f>
        <v>65006.75</v>
      </c>
      <c r="F204" s="21">
        <f>'В2.Расчет стоимости часа'!P206</f>
        <v>551.3126349643494</v>
      </c>
      <c r="G204" s="22" t="s">
        <v>179</v>
      </c>
    </row>
    <row r="205" spans="1:7" ht="30" x14ac:dyDescent="0.25">
      <c r="A205" s="185"/>
      <c r="B205" s="191"/>
      <c r="C205" s="191"/>
      <c r="D205" s="11" t="str">
        <f>'В2.Расчет стоимости часа'!C207</f>
        <v xml:space="preserve">        Аренда и управление собственным или арендованным недвижимым имуществом</v>
      </c>
      <c r="E205" s="21">
        <f>'В2.Расчет стоимости часа'!H207</f>
        <v>55653.2</v>
      </c>
      <c r="F205" s="21">
        <f>'В2.Расчет стоимости часа'!P207</f>
        <v>474.13458866588678</v>
      </c>
      <c r="G205" s="22" t="s">
        <v>179</v>
      </c>
    </row>
    <row r="206" spans="1:7" ht="30" x14ac:dyDescent="0.25">
      <c r="A206" s="186"/>
      <c r="B206" s="192"/>
      <c r="C206" s="192"/>
      <c r="D206" s="11" t="str">
        <f>'В2.Расчет стоимости часа'!C208</f>
        <v xml:space="preserve">        Операции с недвижимым имуществом за вознаграждение или на договорной основе</v>
      </c>
      <c r="E206" s="21">
        <f>'В2.Расчет стоимости часа'!H208</f>
        <v>47735.175000000003</v>
      </c>
      <c r="F206" s="21">
        <f>'В2.Расчет стоимости часа'!P208</f>
        <v>406.03122380960349</v>
      </c>
      <c r="G206" s="22" t="s">
        <v>179</v>
      </c>
    </row>
    <row r="207" spans="1:7" x14ac:dyDescent="0.25">
      <c r="A207" s="184">
        <v>14</v>
      </c>
      <c r="B207" s="190" t="str">
        <f>'В2.Расчет стоимости часа'!A209</f>
        <v>ДЕЯТЕЛЬНОСТЬ ПРОФЕССИОНАЛЬНАЯ, НАУЧНАЯ И ТЕХНИЧЕСКАЯ</v>
      </c>
      <c r="C207" s="190" t="str">
        <f>'В2.Расчет стоимости часа'!B209</f>
        <v xml:space="preserve">    Деятельность в области права и бухгалтерского учета</v>
      </c>
      <c r="D207" s="11" t="str">
        <f>'В2.Расчет стоимости часа'!C209</f>
        <v xml:space="preserve">        Деятельность в области права</v>
      </c>
      <c r="E207" s="21">
        <f>'В2.Расчет стоимости часа'!H209</f>
        <v>58610.575000000004</v>
      </c>
      <c r="F207" s="21">
        <f>'В2.Расчет стоимости часа'!P209</f>
        <v>496.48463058767817</v>
      </c>
      <c r="G207" s="22" t="s">
        <v>179</v>
      </c>
    </row>
    <row r="208" spans="1:7" ht="60" x14ac:dyDescent="0.25">
      <c r="A208" s="185"/>
      <c r="B208" s="191"/>
      <c r="C208" s="192"/>
      <c r="D208" s="11" t="str">
        <f>'В2.Расчет стоимости часа'!C210</f>
        <v xml:space="preserve">        Деятельность по оказанию услуг в области бухгалтерского учета, по проведению финансового аудита, по налоговому консультированию</v>
      </c>
      <c r="E208" s="21">
        <f>'В2.Расчет стоимости часа'!H210</f>
        <v>62612.224999999999</v>
      </c>
      <c r="F208" s="21">
        <f>'В2.Расчет стоимости часа'!P210</f>
        <v>534.41386488636363</v>
      </c>
      <c r="G208" s="22" t="s">
        <v>179</v>
      </c>
    </row>
    <row r="209" spans="1:7" x14ac:dyDescent="0.25">
      <c r="A209" s="185"/>
      <c r="B209" s="191"/>
      <c r="C209" s="190" t="str">
        <f>'В2.Расчет стоимости часа'!B211</f>
        <v xml:space="preserve">    Деятельность головных офисов; консультирование по вопросам управления</v>
      </c>
      <c r="D209" s="11" t="str">
        <f>'В2.Расчет стоимости часа'!C211</f>
        <v xml:space="preserve">        Деятельность головных офисов</v>
      </c>
      <c r="E209" s="21">
        <f>'В2.Расчет стоимости часа'!H211</f>
        <v>285520.3</v>
      </c>
      <c r="F209" s="21">
        <f>'В2.Расчет стоимости часа'!P211</f>
        <v>2392.6923240067958</v>
      </c>
      <c r="G209" s="22" t="s">
        <v>179</v>
      </c>
    </row>
    <row r="210" spans="1:7" ht="30" x14ac:dyDescent="0.25">
      <c r="A210" s="185"/>
      <c r="B210" s="191"/>
      <c r="C210" s="192"/>
      <c r="D210" s="11" t="str">
        <f>'В2.Расчет стоимости часа'!C212</f>
        <v xml:space="preserve">        Консультирование по вопросам управления</v>
      </c>
      <c r="E210" s="21">
        <f>'В2.Расчет стоимости часа'!H212</f>
        <v>140393.27500000002</v>
      </c>
      <c r="F210" s="21">
        <f>'В2.Расчет стоимости часа'!P212</f>
        <v>1186.4215105269609</v>
      </c>
      <c r="G210" s="22" t="s">
        <v>179</v>
      </c>
    </row>
    <row r="211" spans="1:7" ht="45" x14ac:dyDescent="0.25">
      <c r="A211" s="185"/>
      <c r="B211" s="191"/>
      <c r="C211" s="190" t="str">
        <f>'В2.Расчет стоимости часа'!B213</f>
        <v xml:space="preserve">    Деятельность в области архитектуры и инженерно-технического проектирования; технических испытаний, исследований и анализа</v>
      </c>
      <c r="D211" s="11" t="str">
        <f>'В2.Расчет стоимости часа'!C213</f>
        <v xml:space="preserve">        Деятельность в области архитектуры, инженерных изысканий и предоставление технических консультаций в этих областях</v>
      </c>
      <c r="E211" s="21">
        <f>'В2.Расчет стоимости часа'!H213</f>
        <v>96543.075000000012</v>
      </c>
      <c r="F211" s="21">
        <f>'В2.Расчет стоимости часа'!P213</f>
        <v>819.52296273952766</v>
      </c>
      <c r="G211" s="22" t="s">
        <v>179</v>
      </c>
    </row>
    <row r="212" spans="1:7" ht="30" x14ac:dyDescent="0.25">
      <c r="A212" s="185"/>
      <c r="B212" s="191"/>
      <c r="C212" s="192"/>
      <c r="D212" s="11" t="str">
        <f>'В2.Расчет стоимости часа'!C214</f>
        <v xml:space="preserve">        Технические испытания, исследования, анализ и сертификация</v>
      </c>
      <c r="E212" s="21">
        <f>'В2.Расчет стоимости часа'!H214</f>
        <v>81705.850000000006</v>
      </c>
      <c r="F212" s="21">
        <f>'В2.Расчет стоимости часа'!P214</f>
        <v>692.20423995320857</v>
      </c>
      <c r="G212" s="22" t="s">
        <v>179</v>
      </c>
    </row>
    <row r="213" spans="1:7" ht="30" x14ac:dyDescent="0.25">
      <c r="A213" s="185"/>
      <c r="B213" s="191"/>
      <c r="C213" s="190" t="str">
        <f>'В2.Расчет стоимости часа'!B215</f>
        <v xml:space="preserve">    Научные исследования и разработки</v>
      </c>
      <c r="D213" s="11" t="str">
        <f>'В2.Расчет стоимости часа'!C215</f>
        <v xml:space="preserve">        Научные исследования и разработки в области естественных и технических наук</v>
      </c>
      <c r="E213" s="21">
        <f>'В2.Расчет стоимости часа'!H215</f>
        <v>106347.47500000001</v>
      </c>
      <c r="F213" s="21">
        <f>'В2.Расчет стоимости часа'!P215</f>
        <v>902.67309417836452</v>
      </c>
      <c r="G213" s="22" t="s">
        <v>179</v>
      </c>
    </row>
    <row r="214" spans="1:7" ht="30" x14ac:dyDescent="0.25">
      <c r="A214" s="185"/>
      <c r="B214" s="191"/>
      <c r="C214" s="192"/>
      <c r="D214" s="11" t="str">
        <f>'В2.Расчет стоимости часа'!C216</f>
        <v xml:space="preserve">        Научные исследования и разработки в области общественных и гуманитарных наук</v>
      </c>
      <c r="E214" s="21">
        <f>'В2.Расчет стоимости часа'!H216</f>
        <v>95911.950000000012</v>
      </c>
      <c r="F214" s="21">
        <f>'В2.Расчет стоимости часа'!P216</f>
        <v>806.89993034536553</v>
      </c>
      <c r="G214" s="22" t="s">
        <v>179</v>
      </c>
    </row>
    <row r="215" spans="1:7" x14ac:dyDescent="0.25">
      <c r="A215" s="185"/>
      <c r="B215" s="191"/>
      <c r="C215" s="190" t="str">
        <f>'В2.Расчет стоимости часа'!B217</f>
        <v xml:space="preserve">    Деятельность рекламная и исследование конъюнктуры рынка</v>
      </c>
      <c r="D215" s="11" t="str">
        <f>'В2.Расчет стоимости часа'!C217</f>
        <v xml:space="preserve">        Деятельность рекламная</v>
      </c>
      <c r="E215" s="21">
        <f>'В2.Расчет стоимости часа'!H217</f>
        <v>86855.75</v>
      </c>
      <c r="F215" s="21">
        <f>'В2.Расчет стоимости часа'!P217</f>
        <v>734.23647548741076</v>
      </c>
      <c r="G215" s="22" t="s">
        <v>179</v>
      </c>
    </row>
    <row r="216" spans="1:7" ht="30" x14ac:dyDescent="0.25">
      <c r="A216" s="185"/>
      <c r="B216" s="191"/>
      <c r="C216" s="192"/>
      <c r="D216" s="11" t="str">
        <f>'В2.Расчет стоимости часа'!C218</f>
        <v xml:space="preserve">        Исследование конъюнктуры рынка и изучение общественного мнения</v>
      </c>
      <c r="E216" s="21">
        <f>'В2.Расчет стоимости часа'!H218</f>
        <v>155164.32500000001</v>
      </c>
      <c r="F216" s="21">
        <f>'В2.Расчет стоимости часа'!P218</f>
        <v>1312.8276912589126</v>
      </c>
      <c r="G216" s="22" t="s">
        <v>179</v>
      </c>
    </row>
    <row r="217" spans="1:7" ht="30" x14ac:dyDescent="0.25">
      <c r="A217" s="185"/>
      <c r="B217" s="191"/>
      <c r="C217" s="190" t="str">
        <f>'В2.Расчет стоимости часа'!B219</f>
        <v xml:space="preserve">    Деятельность профессиональная научная и техническая прочая</v>
      </c>
      <c r="D217" s="11" t="str">
        <f>'В2.Расчет стоимости часа'!C219</f>
        <v xml:space="preserve">        Деятельность специализированная в области дизайна</v>
      </c>
      <c r="E217" s="21">
        <f>'В2.Расчет стоимости часа'!H219</f>
        <v>80071.774999999994</v>
      </c>
      <c r="F217" s="21">
        <f>'В2.Расчет стоимости часа'!P219</f>
        <v>678.27863072972377</v>
      </c>
      <c r="G217" s="22" t="s">
        <v>179</v>
      </c>
    </row>
    <row r="218" spans="1:7" x14ac:dyDescent="0.25">
      <c r="A218" s="185"/>
      <c r="B218" s="191"/>
      <c r="C218" s="191"/>
      <c r="D218" s="11" t="str">
        <f>'В2.Расчет стоимости часа'!C220</f>
        <v xml:space="preserve">        Деятельность в области фотографии</v>
      </c>
      <c r="E218" s="21">
        <f>'В2.Расчет стоимости часа'!H220</f>
        <v>26376.325000000001</v>
      </c>
      <c r="F218" s="21">
        <f>'В2.Расчет стоимости часа'!P220</f>
        <v>225.06917630737524</v>
      </c>
      <c r="G218" s="22" t="s">
        <v>179</v>
      </c>
    </row>
    <row r="219" spans="1:7" ht="30" x14ac:dyDescent="0.25">
      <c r="A219" s="185"/>
      <c r="B219" s="191"/>
      <c r="C219" s="191"/>
      <c r="D219" s="11" t="str">
        <f>'В2.Расчет стоимости часа'!C221</f>
        <v xml:space="preserve">        Деятельность по письменному и устному переводу</v>
      </c>
      <c r="E219" s="21">
        <f>'В2.Расчет стоимости часа'!H221</f>
        <v>35566</v>
      </c>
      <c r="F219" s="21">
        <f>'В2.Расчет стоимости часа'!P221</f>
        <v>304.01731742535651</v>
      </c>
      <c r="G219" s="22" t="s">
        <v>179</v>
      </c>
    </row>
    <row r="220" spans="1:7" ht="45" x14ac:dyDescent="0.25">
      <c r="A220" s="185"/>
      <c r="B220" s="191"/>
      <c r="C220" s="192"/>
      <c r="D220" s="11" t="str">
        <f>'В2.Расчет стоимости часа'!C222</f>
        <v xml:space="preserve">        Деятельность профессиональная, научная и техническая прочая, не включенная в другие группировки</v>
      </c>
      <c r="E220" s="21">
        <f>'В2.Расчет стоимости часа'!H222</f>
        <v>84586.7</v>
      </c>
      <c r="F220" s="21">
        <f>'В2.Расчет стоимости часа'!P222</f>
        <v>718.34518484291459</v>
      </c>
      <c r="G220" s="22" t="s">
        <v>179</v>
      </c>
    </row>
    <row r="221" spans="1:7" x14ac:dyDescent="0.25">
      <c r="A221" s="186"/>
      <c r="B221" s="192"/>
      <c r="C221" s="14" t="str">
        <f>'В2.Расчет стоимости часа'!B223</f>
        <v xml:space="preserve">    Деятельность ветеринарная</v>
      </c>
      <c r="D221" s="11" t="str">
        <f>'В2.Расчет стоимости часа'!C223</f>
        <v xml:space="preserve">        Деятельность ветеринарная</v>
      </c>
      <c r="E221" s="21">
        <f>'В2.Расчет стоимости часа'!H223</f>
        <v>40641.424999999996</v>
      </c>
      <c r="F221" s="21">
        <f>'В2.Расчет стоимости часа'!P223</f>
        <v>346.07841594195639</v>
      </c>
      <c r="G221" s="22" t="s">
        <v>179</v>
      </c>
    </row>
    <row r="222" spans="1:7" ht="30" x14ac:dyDescent="0.25">
      <c r="A222" s="184">
        <v>15</v>
      </c>
      <c r="B222" s="190" t="str">
        <f>'В2.Расчет стоимости часа'!A224</f>
        <v>ДЕЯТЕЛЬНОСТЬ АДМИНИСТРАТИВНАЯ И СОПУТСТВУЮЩИЕ ДОПОЛНИТЕЛЬНЫЕ УСЛУГИ</v>
      </c>
      <c r="C222" s="190" t="str">
        <f>'В2.Расчет стоимости часа'!B224</f>
        <v xml:space="preserve">    Аренда и лизинг</v>
      </c>
      <c r="D222" s="11" t="str">
        <f>'В2.Расчет стоимости часа'!C224</f>
        <v xml:space="preserve">        Аренда и лизинг автотранспортных средств</v>
      </c>
      <c r="E222" s="21">
        <f>'В2.Расчет стоимости часа'!H224</f>
        <v>69901.799999999988</v>
      </c>
      <c r="F222" s="21">
        <f>'В2.Расчет стоимости часа'!P224</f>
        <v>593.9130936775847</v>
      </c>
      <c r="G222" s="22" t="s">
        <v>179</v>
      </c>
    </row>
    <row r="223" spans="1:7" ht="45" x14ac:dyDescent="0.25">
      <c r="A223" s="185"/>
      <c r="B223" s="191"/>
      <c r="C223" s="191"/>
      <c r="D223" s="11" t="str">
        <f>'В2.Расчет стоимости часа'!C225</f>
        <v xml:space="preserve">        Прокат и аренда предметов личного пользования и хозяйственно-бытового назначения</v>
      </c>
      <c r="E223" s="21">
        <f>'В2.Расчет стоимости часа'!H225</f>
        <v>70666.574999999997</v>
      </c>
      <c r="F223" s="21">
        <f>'В2.Расчет стоимости часа'!P225</f>
        <v>598.64680700868985</v>
      </c>
      <c r="G223" s="22" t="s">
        <v>179</v>
      </c>
    </row>
    <row r="224" spans="1:7" ht="30" x14ac:dyDescent="0.25">
      <c r="A224" s="185"/>
      <c r="B224" s="191"/>
      <c r="C224" s="191"/>
      <c r="D224" s="11" t="str">
        <f>'В2.Расчет стоимости часа'!C226</f>
        <v xml:space="preserve">        Аренда и лизинг прочих машин и оборудования и материальных средств</v>
      </c>
      <c r="E224" s="21">
        <f>'В2.Расчет стоимости часа'!H226</f>
        <v>72743.425000000003</v>
      </c>
      <c r="F224" s="21">
        <f>'В2.Расчет стоимости часа'!P226</f>
        <v>620.93114333221922</v>
      </c>
      <c r="G224" s="22" t="s">
        <v>179</v>
      </c>
    </row>
    <row r="225" spans="1:7" ht="45" x14ac:dyDescent="0.25">
      <c r="A225" s="185"/>
      <c r="B225" s="191"/>
      <c r="C225" s="192"/>
      <c r="D225" s="11" t="str">
        <f>'В2.Расчет стоимости часа'!C227</f>
        <v xml:space="preserve">        Аренда интеллектуальной собственности и подобной продукции, кроме авторских прав</v>
      </c>
      <c r="E225" s="21">
        <f>'В2.Расчет стоимости часа'!H227</f>
        <v>63497.799999999996</v>
      </c>
      <c r="F225" s="21">
        <f>'В2.Расчет стоимости часа'!P227</f>
        <v>540.2464379562166</v>
      </c>
      <c r="G225" s="22" t="s">
        <v>179</v>
      </c>
    </row>
    <row r="226" spans="1:7" ht="30" x14ac:dyDescent="0.25">
      <c r="A226" s="185"/>
      <c r="B226" s="191"/>
      <c r="C226" s="190" t="str">
        <f>'В2.Расчет стоимости часа'!B228</f>
        <v xml:space="preserve">    Деятельность по трудоустройству и подбору персонала</v>
      </c>
      <c r="D226" s="11" t="str">
        <f>'В2.Расчет стоимости часа'!C228</f>
        <v xml:space="preserve">        Деятельность агентств по подбору персонала</v>
      </c>
      <c r="E226" s="21">
        <f>'В2.Расчет стоимости часа'!H228</f>
        <v>41904.850000000006</v>
      </c>
      <c r="F226" s="21">
        <f>'В2.Расчет стоимости часа'!P228</f>
        <v>354.11731245710786</v>
      </c>
      <c r="G226" s="22" t="s">
        <v>179</v>
      </c>
    </row>
    <row r="227" spans="1:7" ht="30" x14ac:dyDescent="0.25">
      <c r="A227" s="185"/>
      <c r="B227" s="191"/>
      <c r="C227" s="191"/>
      <c r="D227" s="11" t="str">
        <f>'В2.Расчет стоимости часа'!C229</f>
        <v xml:space="preserve">        Деятельность агентств по временному трудоустройству</v>
      </c>
      <c r="E227" s="21">
        <f>'В2.Расчет стоимости часа'!H229</f>
        <v>41177.425000000003</v>
      </c>
      <c r="F227" s="21">
        <f>'В2.Расчет стоимости часа'!P229</f>
        <v>350.12553967747323</v>
      </c>
      <c r="G227" s="22" t="s">
        <v>179</v>
      </c>
    </row>
    <row r="228" spans="1:7" ht="30" x14ac:dyDescent="0.25">
      <c r="A228" s="185"/>
      <c r="B228" s="191"/>
      <c r="C228" s="192"/>
      <c r="D228" s="11" t="str">
        <f>'В2.Расчет стоимости часа'!C230</f>
        <v xml:space="preserve">        Деятельность по подбору персонала прочая</v>
      </c>
      <c r="E228" s="21">
        <f>'В2.Расчет стоимости часа'!H230</f>
        <v>70712.3</v>
      </c>
      <c r="F228" s="21">
        <f>'В2.Расчет стоимости часа'!P230</f>
        <v>607.65566632631476</v>
      </c>
      <c r="G228" s="22" t="s">
        <v>179</v>
      </c>
    </row>
    <row r="229" spans="1:7" ht="30" x14ac:dyDescent="0.25">
      <c r="A229" s="185"/>
      <c r="B229" s="191"/>
      <c r="C229" s="190" t="str">
        <f>'В2.Расчет стоимости часа'!B231</f>
        <v xml:space="preserve">    Деятельность туристических агентств и прочих организаций, предоставляющих услуги в сфере туризма</v>
      </c>
      <c r="D229" s="11" t="str">
        <f>'В2.Расчет стоимости часа'!C231</f>
        <v xml:space="preserve">        Деятельность туристических агентств и туроператоров</v>
      </c>
      <c r="E229" s="21">
        <f>'В2.Расчет стоимости часа'!H231</f>
        <v>44401.375</v>
      </c>
      <c r="F229" s="21">
        <f>'В2.Расчет стоимости часа'!P231</f>
        <v>376.06042885193847</v>
      </c>
      <c r="G229" s="22" t="s">
        <v>179</v>
      </c>
    </row>
    <row r="230" spans="1:7" ht="30" x14ac:dyDescent="0.25">
      <c r="A230" s="185"/>
      <c r="B230" s="191"/>
      <c r="C230" s="192"/>
      <c r="D230" s="11" t="str">
        <f>'В2.Расчет стоимости часа'!C232</f>
        <v xml:space="preserve">        Услуги по бронированию прочие и сопутствующая деятельность</v>
      </c>
      <c r="E230" s="21">
        <f>'В2.Расчет стоимости часа'!H232</f>
        <v>71107.799999999988</v>
      </c>
      <c r="F230" s="21">
        <f>'В2.Расчет стоимости часа'!P232</f>
        <v>604.45185388480388</v>
      </c>
      <c r="G230" s="22" t="s">
        <v>179</v>
      </c>
    </row>
    <row r="231" spans="1:7" ht="30" x14ac:dyDescent="0.25">
      <c r="A231" s="185"/>
      <c r="B231" s="191"/>
      <c r="C231" s="190" t="str">
        <f>'В2.Расчет стоимости часа'!B233</f>
        <v xml:space="preserve">    Деятельность по обеспечению безопасности и проведению расследований</v>
      </c>
      <c r="D231" s="11" t="str">
        <f>'В2.Расчет стоимости часа'!C233</f>
        <v xml:space="preserve">        Деятельность охранных служб, в том числе частных</v>
      </c>
      <c r="E231" s="21">
        <f>'В2.Расчет стоимости часа'!H233</f>
        <v>40652.724999999999</v>
      </c>
      <c r="F231" s="21">
        <f>'В2.Расчет стоимости часа'!P233</f>
        <v>347.55641186274511</v>
      </c>
      <c r="G231" s="22" t="s">
        <v>179</v>
      </c>
    </row>
    <row r="232" spans="1:7" ht="30" x14ac:dyDescent="0.25">
      <c r="A232" s="185"/>
      <c r="B232" s="191"/>
      <c r="C232" s="191"/>
      <c r="D232" s="11" t="str">
        <f>'В2.Расчет стоимости часа'!C234</f>
        <v xml:space="preserve">        Деятельность систем обеспечения безопасности</v>
      </c>
      <c r="E232" s="21">
        <f>'В2.Расчет стоимости часа'!H234</f>
        <v>54182.574999999997</v>
      </c>
      <c r="F232" s="21">
        <f>'В2.Расчет стоимости часа'!P234</f>
        <v>461.35044815619426</v>
      </c>
      <c r="G232" s="22" t="s">
        <v>179</v>
      </c>
    </row>
    <row r="233" spans="1:7" x14ac:dyDescent="0.25">
      <c r="A233" s="185"/>
      <c r="B233" s="191"/>
      <c r="C233" s="192"/>
      <c r="D233" s="11" t="str">
        <f>'В2.Расчет стоимости часа'!C235</f>
        <v xml:space="preserve">        Деятельность по расследованию</v>
      </c>
      <c r="E233" s="21">
        <f>'В2.Расчет стоимости часа'!H235</f>
        <v>48870.875</v>
      </c>
      <c r="F233" s="21">
        <f>'В2.Расчет стоимости часа'!P235</f>
        <v>416.21771016711227</v>
      </c>
      <c r="G233" s="22" t="s">
        <v>179</v>
      </c>
    </row>
    <row r="234" spans="1:7" ht="30" x14ac:dyDescent="0.25">
      <c r="A234" s="185"/>
      <c r="B234" s="191"/>
      <c r="C234" s="190" t="str">
        <f>'В2.Расчет стоимости часа'!B236</f>
        <v xml:space="preserve">    Деятельность по обслуживанию зданий и территорий</v>
      </c>
      <c r="D234" s="11" t="str">
        <f>'В2.Расчет стоимости часа'!C236</f>
        <v xml:space="preserve">        Деятельность по комплексному обслуживанию помещений</v>
      </c>
      <c r="E234" s="21">
        <f>'В2.Расчет стоимости часа'!H236</f>
        <v>36173.724999999999</v>
      </c>
      <c r="F234" s="21">
        <f>'В2.Расчет стоимости часа'!P236</f>
        <v>307.76633704823979</v>
      </c>
      <c r="G234" s="22" t="s">
        <v>179</v>
      </c>
    </row>
    <row r="235" spans="1:7" x14ac:dyDescent="0.25">
      <c r="A235" s="185"/>
      <c r="B235" s="191"/>
      <c r="C235" s="191"/>
      <c r="D235" s="11" t="str">
        <f>'В2.Расчет стоимости часа'!C237</f>
        <v xml:space="preserve">        Деятельность по чистке и уборке</v>
      </c>
      <c r="E235" s="21">
        <f>'В2.Расчет стоимости часа'!H237</f>
        <v>42648.950000000004</v>
      </c>
      <c r="F235" s="21">
        <f>'В2.Расчет стоимости часа'!P237</f>
        <v>363.84843703097147</v>
      </c>
      <c r="G235" s="22" t="s">
        <v>179</v>
      </c>
    </row>
    <row r="236" spans="1:7" ht="30" x14ac:dyDescent="0.25">
      <c r="A236" s="185"/>
      <c r="B236" s="191"/>
      <c r="C236" s="192"/>
      <c r="D236" s="11" t="str">
        <f>'В2.Расчет стоимости часа'!C238</f>
        <v xml:space="preserve">        Предоставление услуг по благоустройству ландшафта</v>
      </c>
      <c r="E236" s="21">
        <f>'В2.Расчет стоимости часа'!H238</f>
        <v>41858.6</v>
      </c>
      <c r="F236" s="21">
        <f>'В2.Расчет стоимости часа'!P238</f>
        <v>357.31553876838228</v>
      </c>
      <c r="G236" s="22" t="s">
        <v>179</v>
      </c>
    </row>
    <row r="237" spans="1:7" ht="60" x14ac:dyDescent="0.25">
      <c r="A237" s="185"/>
      <c r="B237" s="191"/>
      <c r="C237" s="190" t="str">
        <f>'В2.Расчет стоимости часа'!B239</f>
        <v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v>
      </c>
      <c r="D237" s="11" t="str">
        <f>'В2.Расчет стоимости часа'!C239</f>
        <v xml:space="preserve">        Деятельность административно-хозяйственная и вспомогательная деятельность по обеспечению функционирования организации</v>
      </c>
      <c r="E237" s="21">
        <f>'В2.Расчет стоимости часа'!H239</f>
        <v>72443.649999999994</v>
      </c>
      <c r="F237" s="21">
        <f>'В2.Расчет стоимости часа'!P239</f>
        <v>614.42823306261141</v>
      </c>
      <c r="G237" s="22" t="s">
        <v>179</v>
      </c>
    </row>
    <row r="238" spans="1:7" ht="30" x14ac:dyDescent="0.25">
      <c r="A238" s="185"/>
      <c r="B238" s="191"/>
      <c r="C238" s="191"/>
      <c r="D238" s="11" t="str">
        <f>'В2.Расчет стоимости часа'!C240</f>
        <v xml:space="preserve">        Деятельность центров обработки телефонных вызовов</v>
      </c>
      <c r="E238" s="21">
        <f>'В2.Расчет стоимости часа'!H240</f>
        <v>36511.274999999994</v>
      </c>
      <c r="F238" s="21">
        <f>'В2.Расчет стоимости часа'!P240</f>
        <v>310.73368730225042</v>
      </c>
      <c r="G238" s="22" t="s">
        <v>179</v>
      </c>
    </row>
    <row r="239" spans="1:7" ht="30" x14ac:dyDescent="0.25">
      <c r="A239" s="185"/>
      <c r="B239" s="191"/>
      <c r="C239" s="191"/>
      <c r="D239" s="11" t="str">
        <f>'В2.Расчет стоимости часа'!C241</f>
        <v xml:space="preserve">        Деятельность по организации конференций и выставок</v>
      </c>
      <c r="E239" s="21">
        <f>'В2.Расчет стоимости часа'!H241</f>
        <v>95994.45</v>
      </c>
      <c r="F239" s="21">
        <f>'В2.Расчет стоимости часа'!P241</f>
        <v>819.05729321412662</v>
      </c>
      <c r="G239" s="22" t="s">
        <v>179</v>
      </c>
    </row>
    <row r="240" spans="1:7" ht="45" x14ac:dyDescent="0.25">
      <c r="A240" s="186"/>
      <c r="B240" s="192"/>
      <c r="C240" s="192"/>
      <c r="D240" s="11" t="str">
        <f>'В2.Расчет стоимости часа'!C242</f>
        <v xml:space="preserve">        Деятельность по предоставлению вспомогательных услуг для бизнеса, не включенная в другие группировки</v>
      </c>
      <c r="E240" s="21">
        <f>'В2.Расчет стоимости часа'!H242</f>
        <v>69637.025000000009</v>
      </c>
      <c r="F240" s="21">
        <f>'В2.Расчет стоимости часа'!P242</f>
        <v>594.12070920120311</v>
      </c>
      <c r="G240" s="22" t="s">
        <v>179</v>
      </c>
    </row>
    <row r="241" spans="1:7" ht="60" x14ac:dyDescent="0.25">
      <c r="A241" s="184">
        <v>16</v>
      </c>
      <c r="B241" s="190" t="str">
        <f>'В2.Расчет стоимости часа'!A243</f>
        <v>ГОСУДАРСТВЕННОЕ УПРАВЛЕНИЕ И ОБЕСПЕЧЕНИЕ ВОЕННОЙ БЕЗОПАСНОСТИ; СОЦИАЛЬНОЕ ОБЕСПЕЧЕНИЕ</v>
      </c>
      <c r="C241" s="190" t="str">
        <f>'В2.Расчет стоимости часа'!B243</f>
        <v xml:space="preserve">    Деятельность органов государственного управления по обеспечению военной безопасности, обязательному социальному обеспечению</v>
      </c>
      <c r="D241" s="11" t="str">
        <f>'В2.Расчет стоимости часа'!C243</f>
        <v xml:space="preserve">        Деятельность органов государственного управления и местного самоуправления по вопросам общего и социально-экономического характера</v>
      </c>
      <c r="E241" s="21">
        <f>'В2.Расчет стоимости часа'!H243</f>
        <v>69425.625</v>
      </c>
      <c r="F241" s="21">
        <f>'В2.Расчет стоимости часа'!P243</f>
        <v>588.26349299632352</v>
      </c>
      <c r="G241" s="22" t="s">
        <v>179</v>
      </c>
    </row>
    <row r="242" spans="1:7" ht="30" x14ac:dyDescent="0.25">
      <c r="A242" s="185"/>
      <c r="B242" s="191"/>
      <c r="C242" s="191"/>
      <c r="D242" s="11" t="str">
        <f>'В2.Расчет стоимости часа'!C244</f>
        <v xml:space="preserve">        Предоставление государственных услуг обществу</v>
      </c>
      <c r="E242" s="21">
        <f>'В2.Расчет стоимости часа'!H244</f>
        <v>59026.15</v>
      </c>
      <c r="F242" s="21">
        <f>'В2.Расчет стоимости часа'!P244</f>
        <v>502.39613390207222</v>
      </c>
      <c r="G242" s="22" t="s">
        <v>179</v>
      </c>
    </row>
    <row r="243" spans="1:7" ht="30" x14ac:dyDescent="0.25">
      <c r="A243" s="186"/>
      <c r="B243" s="192"/>
      <c r="C243" s="192"/>
      <c r="D243" s="11" t="str">
        <f>'В2.Расчет стоимости часа'!C245</f>
        <v xml:space="preserve">        Деятельность в области обязательного социального обеспечения</v>
      </c>
      <c r="E243" s="21">
        <f>'В2.Расчет стоимости часа'!H245</f>
        <v>52664.575000000004</v>
      </c>
      <c r="F243" s="21">
        <f>'В2.Расчет стоимости часа'!P245</f>
        <v>439.49634539828435</v>
      </c>
      <c r="G243" s="22" t="s">
        <v>179</v>
      </c>
    </row>
    <row r="244" spans="1:7" x14ac:dyDescent="0.25">
      <c r="A244" s="184">
        <v>17</v>
      </c>
      <c r="B244" s="190" t="str">
        <f>'В2.Расчет стоимости часа'!A246</f>
        <v>ОБРАЗОВАНИЕ</v>
      </c>
      <c r="C244" s="190" t="str">
        <f>'В2.Расчет стоимости часа'!B246</f>
        <v xml:space="preserve">    Образование</v>
      </c>
      <c r="D244" s="11" t="str">
        <f>'В2.Расчет стоимости часа'!C246</f>
        <v xml:space="preserve">        Образование общее</v>
      </c>
      <c r="E244" s="21">
        <f>'В2.Расчет стоимости часа'!H246</f>
        <v>44459.6</v>
      </c>
      <c r="F244" s="21">
        <f>'В2.Расчет стоимости часа'!P246</f>
        <v>378.76178245933608</v>
      </c>
      <c r="G244" s="22" t="s">
        <v>179</v>
      </c>
    </row>
    <row r="245" spans="1:7" x14ac:dyDescent="0.25">
      <c r="A245" s="185"/>
      <c r="B245" s="191"/>
      <c r="C245" s="191"/>
      <c r="D245" s="11" t="str">
        <f>'В2.Расчет стоимости часа'!C247</f>
        <v xml:space="preserve">        Образование профессиональное</v>
      </c>
      <c r="E245" s="21">
        <f>'В2.Расчет стоимости часа'!H247</f>
        <v>68927.850000000006</v>
      </c>
      <c r="F245" s="21">
        <f>'В2.Расчет стоимости часа'!P247</f>
        <v>584.99687505904626</v>
      </c>
      <c r="G245" s="22" t="s">
        <v>179</v>
      </c>
    </row>
    <row r="246" spans="1:7" x14ac:dyDescent="0.25">
      <c r="A246" s="185"/>
      <c r="B246" s="191"/>
      <c r="C246" s="191"/>
      <c r="D246" s="11" t="str">
        <f>'В2.Расчет стоимости часа'!C248</f>
        <v xml:space="preserve">        Обучение профессиональное</v>
      </c>
      <c r="E246" s="21">
        <f>'В2.Расчет стоимости часа'!H248</f>
        <v>52823.200000000004</v>
      </c>
      <c r="F246" s="21">
        <f>'В2.Расчет стоимости часа'!P248</f>
        <v>448.01853507352945</v>
      </c>
      <c r="G246" s="22" t="s">
        <v>179</v>
      </c>
    </row>
    <row r="247" spans="1:7" x14ac:dyDescent="0.25">
      <c r="A247" s="186"/>
      <c r="B247" s="192"/>
      <c r="C247" s="192"/>
      <c r="D247" s="11" t="str">
        <f>'В2.Расчет стоимости часа'!C249</f>
        <v xml:space="preserve">        Образование дополнительное</v>
      </c>
      <c r="E247" s="21">
        <f>'В2.Расчет стоимости часа'!H249</f>
        <v>50866.95</v>
      </c>
      <c r="F247" s="21">
        <f>'В2.Расчет стоимости часа'!P249</f>
        <v>432.49995619262478</v>
      </c>
      <c r="G247" s="22" t="s">
        <v>179</v>
      </c>
    </row>
    <row r="248" spans="1:7" x14ac:dyDescent="0.25">
      <c r="A248" s="184">
        <v>18</v>
      </c>
      <c r="B248" s="190" t="str">
        <f>'В2.Расчет стоимости часа'!A250</f>
        <v>ДЕЯТЕЛЬНОСТЬ В ОБЛАСТИ ЗДРАВООХРАНЕНИЯ И СОЦИАЛЬНЫХ УСЛУГ</v>
      </c>
      <c r="C248" s="190" t="str">
        <f>'В2.Расчет стоимости часа'!B250</f>
        <v xml:space="preserve">    Деятельность в области здравоохранения</v>
      </c>
      <c r="D248" s="11" t="str">
        <f>'В2.Расчет стоимости часа'!C250</f>
        <v xml:space="preserve">        Деятельность больничных организаций</v>
      </c>
      <c r="E248" s="21">
        <f>'В2.Расчет стоимости часа'!H250</f>
        <v>58700.375</v>
      </c>
      <c r="F248" s="21">
        <f>'В2.Расчет стоимости часа'!P250</f>
        <v>500.86444861296786</v>
      </c>
      <c r="G248" s="22" t="s">
        <v>179</v>
      </c>
    </row>
    <row r="249" spans="1:7" ht="30" x14ac:dyDescent="0.25">
      <c r="A249" s="185"/>
      <c r="B249" s="191"/>
      <c r="C249" s="191"/>
      <c r="D249" s="11" t="str">
        <f>'В2.Расчет стоимости часа'!C251</f>
        <v xml:space="preserve">        Медицинская и стоматологическая практика</v>
      </c>
      <c r="E249" s="21">
        <f>'В2.Расчет стоимости часа'!H251</f>
        <v>61570.799999999996</v>
      </c>
      <c r="F249" s="21">
        <f>'В2.Расчет стоимости часа'!P251</f>
        <v>523.75136342691621</v>
      </c>
      <c r="G249" s="22" t="s">
        <v>179</v>
      </c>
    </row>
    <row r="250" spans="1:7" ht="30" x14ac:dyDescent="0.25">
      <c r="A250" s="185"/>
      <c r="B250" s="191"/>
      <c r="C250" s="192"/>
      <c r="D250" s="11" t="str">
        <f>'В2.Расчет стоимости часа'!C252</f>
        <v xml:space="preserve">        Деятельность в области медицины прочая</v>
      </c>
      <c r="E250" s="21">
        <f>'В2.Расчет стоимости часа'!H252</f>
        <v>56694.575000000004</v>
      </c>
      <c r="F250" s="21">
        <f>'В2.Расчет стоимости часа'!P252</f>
        <v>483.21897406472817</v>
      </c>
      <c r="G250" s="22" t="s">
        <v>179</v>
      </c>
    </row>
    <row r="251" spans="1:7" ht="30" x14ac:dyDescent="0.25">
      <c r="A251" s="185"/>
      <c r="B251" s="191"/>
      <c r="C251" s="190" t="str">
        <f>'В2.Расчет стоимости часа'!B253</f>
        <v xml:space="preserve">    Деятельность по уходу с обеспечением проживания</v>
      </c>
      <c r="D251" s="11" t="str">
        <f>'В2.Расчет стоимости часа'!C253</f>
        <v xml:space="preserve">        Деятельность по медицинскому уходу с обеспечением проживания</v>
      </c>
      <c r="E251" s="21">
        <f>'В2.Расчет стоимости часа'!H253</f>
        <v>36879.449999999997</v>
      </c>
      <c r="F251" s="21">
        <f>'В2.Расчет стоимости часа'!P253</f>
        <v>312.82741612967914</v>
      </c>
      <c r="G251" s="22" t="s">
        <v>179</v>
      </c>
    </row>
    <row r="252" spans="1:7" ht="60" x14ac:dyDescent="0.25">
      <c r="A252" s="185"/>
      <c r="B252" s="191"/>
      <c r="C252" s="191"/>
      <c r="D252" s="11" t="str">
        <f>'В2.Расчет стоимости часа'!C254</f>
        <v xml:space="preserve">        Деятельность по оказанию помощи на дому для лиц с ограниченными возможностями развития, душевнобольным и наркозависимым</v>
      </c>
      <c r="E252" s="21">
        <f>'В2.Расчет стоимости часа'!H254</f>
        <v>31843.125</v>
      </c>
      <c r="F252" s="21">
        <f>'В2.Расчет стоимости часа'!P254</f>
        <v>272.08388342245991</v>
      </c>
      <c r="G252" s="22" t="s">
        <v>179</v>
      </c>
    </row>
    <row r="253" spans="1:7" ht="30" x14ac:dyDescent="0.25">
      <c r="A253" s="185"/>
      <c r="B253" s="191"/>
      <c r="C253" s="191"/>
      <c r="D253" s="11" t="str">
        <f>'В2.Расчет стоимости часа'!C255</f>
        <v xml:space="preserve">        Деятельность по уходу за престарелыми и инвалидами с обеспечением проживания</v>
      </c>
      <c r="E253" s="21">
        <f>'В2.Расчет стоимости часа'!H255</f>
        <v>39492</v>
      </c>
      <c r="F253" s="21">
        <f>'В2.Расчет стоимости часа'!P255</f>
        <v>337.13095945298573</v>
      </c>
      <c r="G253" s="22" t="s">
        <v>179</v>
      </c>
    </row>
    <row r="254" spans="1:7" ht="30" x14ac:dyDescent="0.25">
      <c r="A254" s="185"/>
      <c r="B254" s="191"/>
      <c r="C254" s="192"/>
      <c r="D254" s="11" t="str">
        <f>'В2.Расчет стоимости часа'!C256</f>
        <v xml:space="preserve">        Деятельность по уходу с обеспечением проживания прочая</v>
      </c>
      <c r="E254" s="21">
        <f>'В2.Расчет стоимости часа'!H256</f>
        <v>44487</v>
      </c>
      <c r="F254" s="21">
        <f>'В2.Расчет стоимости часа'!P256</f>
        <v>379.61194898061495</v>
      </c>
      <c r="G254" s="22" t="s">
        <v>179</v>
      </c>
    </row>
    <row r="255" spans="1:7" ht="45" x14ac:dyDescent="0.25">
      <c r="A255" s="185"/>
      <c r="B255" s="191"/>
      <c r="C255" s="190" t="str">
        <f>'В2.Расчет стоимости часа'!B257</f>
        <v xml:space="preserve">    Предоставление социальных услуг без обеспечения проживания</v>
      </c>
      <c r="D255" s="11" t="str">
        <f>'В2.Расчет стоимости часа'!C257</f>
        <v xml:space="preserve">        Предоставление социальных услуг без обеспечения проживания престарелым и инвалидам</v>
      </c>
      <c r="E255" s="21">
        <f>'В2.Расчет стоимости часа'!H257</f>
        <v>44306.100000000006</v>
      </c>
      <c r="F255" s="21">
        <f>'В2.Расчет стоимости часа'!P257</f>
        <v>377.29333069463013</v>
      </c>
      <c r="G255" s="22" t="s">
        <v>179</v>
      </c>
    </row>
    <row r="256" spans="1:7" ht="30" x14ac:dyDescent="0.25">
      <c r="A256" s="186"/>
      <c r="B256" s="192"/>
      <c r="C256" s="192"/>
      <c r="D256" s="11" t="str">
        <f>'В2.Расчет стоимости часа'!C258</f>
        <v xml:space="preserve">        Предоставление прочих социальных услуг без обеспечения проживания</v>
      </c>
      <c r="E256" s="21">
        <f>'В2.Расчет стоимости часа'!H258</f>
        <v>45053.175000000003</v>
      </c>
      <c r="F256" s="21">
        <f>'В2.Расчет стоимости часа'!P258</f>
        <v>383.69380685884579</v>
      </c>
      <c r="G256" s="22" t="s">
        <v>179</v>
      </c>
    </row>
    <row r="257" spans="1:7" ht="60" x14ac:dyDescent="0.25">
      <c r="A257" s="184">
        <v>19</v>
      </c>
      <c r="B257" s="190" t="str">
        <f>'В2.Расчет стоимости часа'!A259</f>
        <v>ДЕЯТЕЛЬНОСТЬ В ОБЛАСТИ КУЛЬТУРЫ, СПОРТА, ОРГАНИЗАЦИИ ДОСУГА И РАЗВЛЕЧЕНИЙ</v>
      </c>
      <c r="C257" s="14" t="str">
        <f>'В2.Расчет стоимости часа'!B259</f>
        <v xml:space="preserve">    Деятельность творческая, деятельность в области искусства и организации развлечений</v>
      </c>
      <c r="D257" s="11" t="str">
        <f>'В2.Расчет стоимости часа'!C259</f>
        <v xml:space="preserve">        Деятельность творческая, деятельность в области искусства и организации развлечений</v>
      </c>
      <c r="E257" s="21">
        <f>'В2.Расчет стоимости часа'!H259</f>
        <v>55553.275000000009</v>
      </c>
      <c r="F257" s="21">
        <f>'В2.Расчет стоимости часа'!P259</f>
        <v>473.05206968471487</v>
      </c>
      <c r="G257" s="22" t="s">
        <v>179</v>
      </c>
    </row>
    <row r="258" spans="1:7" ht="45" x14ac:dyDescent="0.25">
      <c r="A258" s="185"/>
      <c r="B258" s="191"/>
      <c r="C258" s="14" t="str">
        <f>'В2.Расчет стоимости часа'!B260</f>
        <v xml:space="preserve">    Деятельность библиотек, архивов, музеев и прочих объектов культуры</v>
      </c>
      <c r="D258" s="11" t="str">
        <f>'В2.Расчет стоимости часа'!C260</f>
        <v xml:space="preserve">        Деятельность библиотек, архивов, музеев и прочих объектов культуры</v>
      </c>
      <c r="E258" s="21">
        <f>'В2.Расчет стоимости часа'!H260</f>
        <v>51200.600000000006</v>
      </c>
      <c r="F258" s="21">
        <f>'В2.Расчет стоимости часа'!P260</f>
        <v>434.89291341800356</v>
      </c>
      <c r="G258" s="22" t="s">
        <v>179</v>
      </c>
    </row>
    <row r="259" spans="1:7" ht="45" x14ac:dyDescent="0.25">
      <c r="A259" s="185"/>
      <c r="B259" s="191"/>
      <c r="C259" s="190" t="str">
        <f>'В2.Расчет стоимости часа'!B261</f>
        <v xml:space="preserve">    Деятельность по организации и проведению азартных игр и заключению пари, по организации и проведению лотерей</v>
      </c>
      <c r="D259" s="11" t="str">
        <f>'В2.Расчет стоимости часа'!C261</f>
        <v xml:space="preserve">        Деятельность по организации и проведению азартных игр и заключения пари</v>
      </c>
      <c r="E259" s="21">
        <f>'В2.Расчет стоимости часа'!H261</f>
        <v>58281.249999999993</v>
      </c>
      <c r="F259" s="21">
        <f>'В2.Расчет стоимости часа'!P261</f>
        <v>497.9849681283423</v>
      </c>
      <c r="G259" s="22" t="s">
        <v>179</v>
      </c>
    </row>
    <row r="260" spans="1:7" ht="30" x14ac:dyDescent="0.25">
      <c r="A260" s="185"/>
      <c r="B260" s="191"/>
      <c r="C260" s="192"/>
      <c r="D260" s="11" t="str">
        <f>'В2.Расчет стоимости часа'!C262</f>
        <v xml:space="preserve">        Деятельность по организации и проведению лотерей</v>
      </c>
      <c r="E260" s="21">
        <f>'В2.Расчет стоимости часа'!H262</f>
        <v>130715.575</v>
      </c>
      <c r="F260" s="21">
        <f>'В2.Расчет стоимости часа'!P262</f>
        <v>1120.4190670955884</v>
      </c>
      <c r="G260" s="22" t="s">
        <v>179</v>
      </c>
    </row>
    <row r="261" spans="1:7" x14ac:dyDescent="0.25">
      <c r="A261" s="185"/>
      <c r="B261" s="191"/>
      <c r="C261" s="190" t="str">
        <f>'В2.Расчет стоимости часа'!B263</f>
        <v xml:space="preserve">    Деятельность в области спорта, отдыха и развлечений</v>
      </c>
      <c r="D261" s="11" t="str">
        <f>'В2.Расчет стоимости часа'!C263</f>
        <v xml:space="preserve">        Деятельность в области спорта</v>
      </c>
      <c r="E261" s="21">
        <f>'В2.Расчет стоимости часа'!H263</f>
        <v>72410.049999999988</v>
      </c>
      <c r="F261" s="21">
        <f>'В2.Расчет стоимости часа'!P263</f>
        <v>615.32336180982611</v>
      </c>
      <c r="G261" s="22" t="s">
        <v>179</v>
      </c>
    </row>
    <row r="262" spans="1:7" ht="30" x14ac:dyDescent="0.25">
      <c r="A262" s="186"/>
      <c r="B262" s="192"/>
      <c r="C262" s="192"/>
      <c r="D262" s="11" t="str">
        <f>'В2.Расчет стоимости часа'!C264</f>
        <v xml:space="preserve">        Деятельность в области отдыха и развлечений</v>
      </c>
      <c r="E262" s="21">
        <f>'В2.Расчет стоимости часа'!H264</f>
        <v>44278.15</v>
      </c>
      <c r="F262" s="21">
        <f>'В2.Расчет стоимости часа'!P264</f>
        <v>376.40534510583774</v>
      </c>
      <c r="G262" s="22" t="s">
        <v>179</v>
      </c>
    </row>
    <row r="263" spans="1:7" ht="45" x14ac:dyDescent="0.25">
      <c r="A263" s="184">
        <v>20</v>
      </c>
      <c r="B263" s="190" t="str">
        <f>'В2.Расчет стоимости часа'!A265</f>
        <v>ПРЕДОСТАВЛЕНИЕ ПРОЧИХ ВИДОВ УСЛУГ</v>
      </c>
      <c r="C263" s="190" t="str">
        <f>'В2.Расчет стоимости часа'!B265</f>
        <v xml:space="preserve">    Деятельность общественных и прочих некоммерческих организаций</v>
      </c>
      <c r="D263" s="11" t="str">
        <f>'В2.Расчет стоимости часа'!C265</f>
        <v xml:space="preserve">        Деятельность предпринимательских и профессиональных членских некоммерческих организаций</v>
      </c>
      <c r="E263" s="21">
        <f>'В2.Расчет стоимости часа'!H265</f>
        <v>104239.375</v>
      </c>
      <c r="F263" s="21">
        <f>'В2.Расчет стоимости часа'!P265</f>
        <v>885.88990017156868</v>
      </c>
      <c r="G263" s="22" t="s">
        <v>179</v>
      </c>
    </row>
    <row r="264" spans="1:7" ht="30" x14ac:dyDescent="0.25">
      <c r="A264" s="185"/>
      <c r="B264" s="191"/>
      <c r="C264" s="191"/>
      <c r="D264" s="11" t="str">
        <f>'В2.Расчет стоимости часа'!C266</f>
        <v xml:space="preserve">        Деятельность профессиональных союзов</v>
      </c>
      <c r="E264" s="21">
        <f>'В2.Расчет стоимости часа'!H266</f>
        <v>93581.675000000003</v>
      </c>
      <c r="F264" s="21">
        <f>'В2.Расчет стоимости часа'!P266</f>
        <v>792.94302970254</v>
      </c>
      <c r="G264" s="22" t="s">
        <v>179</v>
      </c>
    </row>
    <row r="265" spans="1:7" ht="30" x14ac:dyDescent="0.25">
      <c r="A265" s="185"/>
      <c r="B265" s="191"/>
      <c r="C265" s="192"/>
      <c r="D265" s="11" t="str">
        <f>'В2.Расчет стоимости часа'!C267</f>
        <v xml:space="preserve">        Деятельность прочих общественных и некоммерческих организаций</v>
      </c>
      <c r="E265" s="21">
        <f>'В2.Расчет стоимости часа'!H267</f>
        <v>53797.074999999997</v>
      </c>
      <c r="F265" s="21">
        <f>'В2.Расчет стоимости часа'!P267</f>
        <v>458.10230362522282</v>
      </c>
      <c r="G265" s="22" t="s">
        <v>179</v>
      </c>
    </row>
    <row r="266" spans="1:7" ht="30" x14ac:dyDescent="0.25">
      <c r="A266" s="185"/>
      <c r="B266" s="191"/>
      <c r="C266" s="190" t="str">
        <f>'В2.Расчет стоимости часа'!B268</f>
        <v xml:space="preserve">    Ремонт компьютеров, предметов личного потребления и хозяйственно-бытового назначения</v>
      </c>
      <c r="D266" s="11" t="str">
        <f>'В2.Расчет стоимости часа'!C268</f>
        <v xml:space="preserve">        Ремонт компьютеров и коммуникационного оборудования</v>
      </c>
      <c r="E266" s="21">
        <f>'В2.Расчет стоимости часа'!H268</f>
        <v>47547.15</v>
      </c>
      <c r="F266" s="21">
        <f>'В2.Расчет стоимости часа'!P268</f>
        <v>403.80233947192517</v>
      </c>
      <c r="G266" s="22" t="s">
        <v>179</v>
      </c>
    </row>
    <row r="267" spans="1:7" ht="45" x14ac:dyDescent="0.25">
      <c r="A267" s="185"/>
      <c r="B267" s="191"/>
      <c r="C267" s="192"/>
      <c r="D267" s="11" t="str">
        <f>'В2.Расчет стоимости часа'!C269</f>
        <v xml:space="preserve">        Ремонт предметов личного потребления и хозяйственно-бытового назначения</v>
      </c>
      <c r="E267" s="21">
        <f>'В2.Расчет стоимости часа'!H269</f>
        <v>30779.974999999999</v>
      </c>
      <c r="F267" s="21">
        <f>'В2.Расчет стоимости часа'!P269</f>
        <v>263.9761051214349</v>
      </c>
      <c r="G267" s="22" t="s">
        <v>179</v>
      </c>
    </row>
    <row r="268" spans="1:7" ht="45" x14ac:dyDescent="0.25">
      <c r="A268" s="186"/>
      <c r="B268" s="192"/>
      <c r="C268" s="14" t="str">
        <f>'В2.Расчет стоимости часа'!B270</f>
        <v xml:space="preserve">    Деятельность по предоставлению прочих персональных услуг</v>
      </c>
      <c r="D268" s="11" t="str">
        <f>'В2.Расчет стоимости часа'!C270</f>
        <v xml:space="preserve">        Деятельность по предоставлению прочих персональных услуг</v>
      </c>
      <c r="E268" s="21">
        <f>'В2.Расчет стоимости часа'!H270</f>
        <v>51302.325000000004</v>
      </c>
      <c r="F268" s="21">
        <f>'В2.Расчет стоимости часа'!P270</f>
        <v>431.12567689171124</v>
      </c>
      <c r="G268" s="22" t="s">
        <v>179</v>
      </c>
    </row>
  </sheetData>
  <autoFilter ref="A3:G3"/>
  <mergeCells count="111">
    <mergeCell ref="A5:A17"/>
    <mergeCell ref="B5:B17"/>
    <mergeCell ref="C5:C11"/>
    <mergeCell ref="C12:C15"/>
    <mergeCell ref="C16:C17"/>
    <mergeCell ref="A18:A27"/>
    <mergeCell ref="B18:B27"/>
    <mergeCell ref="C18:C19"/>
    <mergeCell ref="C20:C21"/>
    <mergeCell ref="C22:C23"/>
    <mergeCell ref="C54:C56"/>
    <mergeCell ref="C57:C62"/>
    <mergeCell ref="C63:C64"/>
    <mergeCell ref="C65:C66"/>
    <mergeCell ref="C67:C74"/>
    <mergeCell ref="C75:C79"/>
    <mergeCell ref="C24:C25"/>
    <mergeCell ref="C26:C27"/>
    <mergeCell ref="A28:A119"/>
    <mergeCell ref="B28:B119"/>
    <mergeCell ref="C28:C36"/>
    <mergeCell ref="C39:C42"/>
    <mergeCell ref="C43:C45"/>
    <mergeCell ref="C46:C48"/>
    <mergeCell ref="C50:C51"/>
    <mergeCell ref="C52:C53"/>
    <mergeCell ref="C112:C117"/>
    <mergeCell ref="C118:C119"/>
    <mergeCell ref="A120:A122"/>
    <mergeCell ref="B120:B122"/>
    <mergeCell ref="C120:C122"/>
    <mergeCell ref="A123:A128"/>
    <mergeCell ref="B123:B128"/>
    <mergeCell ref="C125:C127"/>
    <mergeCell ref="C80:C85"/>
    <mergeCell ref="C86:C93"/>
    <mergeCell ref="C94:C99"/>
    <mergeCell ref="C100:C104"/>
    <mergeCell ref="C105:C107"/>
    <mergeCell ref="C108:C110"/>
    <mergeCell ref="A159:A173"/>
    <mergeCell ref="B159:B173"/>
    <mergeCell ref="C159:C163"/>
    <mergeCell ref="C164:C167"/>
    <mergeCell ref="C168:C169"/>
    <mergeCell ref="C170:C171"/>
    <mergeCell ref="C172:C173"/>
    <mergeCell ref="A129:A137"/>
    <mergeCell ref="B129:B137"/>
    <mergeCell ref="C129:C130"/>
    <mergeCell ref="C131:C133"/>
    <mergeCell ref="C134:C137"/>
    <mergeCell ref="A138:A158"/>
    <mergeCell ref="B138:B158"/>
    <mergeCell ref="C138:C141"/>
    <mergeCell ref="C142:C149"/>
    <mergeCell ref="C150:C158"/>
    <mergeCell ref="C192:C193"/>
    <mergeCell ref="A194:A203"/>
    <mergeCell ref="B194:B203"/>
    <mergeCell ref="C194:C197"/>
    <mergeCell ref="C198:C200"/>
    <mergeCell ref="C201:C203"/>
    <mergeCell ref="A174:A180"/>
    <mergeCell ref="B174:B180"/>
    <mergeCell ref="C174:C177"/>
    <mergeCell ref="C178:C180"/>
    <mergeCell ref="A181:A193"/>
    <mergeCell ref="B181:B193"/>
    <mergeCell ref="C181:C182"/>
    <mergeCell ref="C183:C184"/>
    <mergeCell ref="C185:C186"/>
    <mergeCell ref="C187:C190"/>
    <mergeCell ref="A204:A206"/>
    <mergeCell ref="B204:B206"/>
    <mergeCell ref="C204:C206"/>
    <mergeCell ref="A207:A221"/>
    <mergeCell ref="B207:B221"/>
    <mergeCell ref="C207:C208"/>
    <mergeCell ref="C209:C210"/>
    <mergeCell ref="C211:C212"/>
    <mergeCell ref="C213:C214"/>
    <mergeCell ref="C215:C216"/>
    <mergeCell ref="A241:A243"/>
    <mergeCell ref="B241:B243"/>
    <mergeCell ref="C241:C243"/>
    <mergeCell ref="A244:A247"/>
    <mergeCell ref="B244:B247"/>
    <mergeCell ref="C244:C247"/>
    <mergeCell ref="C217:C220"/>
    <mergeCell ref="A222:A240"/>
    <mergeCell ref="B222:B240"/>
    <mergeCell ref="C222:C225"/>
    <mergeCell ref="C226:C228"/>
    <mergeCell ref="C229:C230"/>
    <mergeCell ref="C231:C233"/>
    <mergeCell ref="C234:C236"/>
    <mergeCell ref="C237:C240"/>
    <mergeCell ref="A263:A268"/>
    <mergeCell ref="B263:B268"/>
    <mergeCell ref="C263:C265"/>
    <mergeCell ref="C266:C267"/>
    <mergeCell ref="A248:A256"/>
    <mergeCell ref="B248:B256"/>
    <mergeCell ref="C248:C250"/>
    <mergeCell ref="C251:C254"/>
    <mergeCell ref="C255:C256"/>
    <mergeCell ref="A257:A262"/>
    <mergeCell ref="B257:B262"/>
    <mergeCell ref="C259:C260"/>
    <mergeCell ref="C261:C26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zoomScale="110" zoomScaleNormal="110" workbookViewId="0">
      <selection activeCell="H17" sqref="H17"/>
    </sheetView>
  </sheetViews>
  <sheetFormatPr defaultRowHeight="15" x14ac:dyDescent="0.25"/>
  <cols>
    <col min="1" max="1" width="5.7109375" customWidth="1"/>
    <col min="2" max="2" width="40.7109375" customWidth="1"/>
    <col min="3" max="3" width="5.7109375" customWidth="1"/>
    <col min="4" max="4" width="50.7109375" customWidth="1"/>
    <col min="5" max="5" width="19.42578125" customWidth="1"/>
    <col min="7" max="7" width="38.28515625" customWidth="1"/>
  </cols>
  <sheetData>
    <row r="1" spans="1:5" ht="15.75" x14ac:dyDescent="0.25">
      <c r="A1" s="12" t="s">
        <v>84</v>
      </c>
    </row>
    <row r="3" spans="1:5" ht="30" x14ac:dyDescent="0.25">
      <c r="A3" s="19" t="s">
        <v>173</v>
      </c>
      <c r="B3" s="19" t="s">
        <v>180</v>
      </c>
      <c r="C3" s="19" t="s">
        <v>173</v>
      </c>
      <c r="D3" s="19" t="s">
        <v>181</v>
      </c>
      <c r="E3" s="19" t="s">
        <v>182</v>
      </c>
    </row>
    <row r="4" spans="1:5" x14ac:dyDescent="0.25">
      <c r="A4" s="195">
        <v>1</v>
      </c>
      <c r="B4" s="195" t="s">
        <v>183</v>
      </c>
      <c r="C4" s="24">
        <v>1</v>
      </c>
      <c r="D4" s="25" t="s">
        <v>205</v>
      </c>
      <c r="E4" s="26">
        <v>10</v>
      </c>
    </row>
    <row r="5" spans="1:5" x14ac:dyDescent="0.25">
      <c r="A5" s="196"/>
      <c r="B5" s="196"/>
      <c r="C5" s="24">
        <f>C4+1</f>
        <v>2</v>
      </c>
      <c r="D5" s="25" t="s">
        <v>184</v>
      </c>
      <c r="E5" s="26">
        <v>10</v>
      </c>
    </row>
    <row r="6" spans="1:5" x14ac:dyDescent="0.25">
      <c r="A6" s="196"/>
      <c r="B6" s="196"/>
      <c r="C6" s="24">
        <f>C5+1</f>
        <v>3</v>
      </c>
      <c r="D6" s="25" t="s">
        <v>881</v>
      </c>
      <c r="E6" s="26">
        <v>10</v>
      </c>
    </row>
    <row r="7" spans="1:5" x14ac:dyDescent="0.25">
      <c r="A7" s="196"/>
      <c r="B7" s="196"/>
      <c r="C7" s="24">
        <f>C6+1</f>
        <v>4</v>
      </c>
      <c r="D7" s="25" t="s">
        <v>877</v>
      </c>
      <c r="E7" s="26">
        <v>10</v>
      </c>
    </row>
    <row r="8" spans="1:5" x14ac:dyDescent="0.25">
      <c r="A8" s="197"/>
      <c r="B8" s="197"/>
      <c r="C8" s="24">
        <v>5</v>
      </c>
      <c r="D8" s="25" t="s">
        <v>867</v>
      </c>
      <c r="E8" s="26">
        <v>5</v>
      </c>
    </row>
    <row r="9" spans="1:5" x14ac:dyDescent="0.25">
      <c r="A9" s="193">
        <v>2</v>
      </c>
      <c r="B9" s="194" t="s">
        <v>185</v>
      </c>
      <c r="C9" s="24">
        <v>1</v>
      </c>
      <c r="D9" s="25" t="s">
        <v>186</v>
      </c>
      <c r="E9" s="26">
        <v>1</v>
      </c>
    </row>
    <row r="10" spans="1:5" x14ac:dyDescent="0.25">
      <c r="A10" s="193"/>
      <c r="B10" s="194"/>
      <c r="C10" s="24">
        <f>C9+1</f>
        <v>2</v>
      </c>
      <c r="D10" s="25" t="s">
        <v>187</v>
      </c>
      <c r="E10" s="26">
        <v>10</v>
      </c>
    </row>
    <row r="11" spans="1:5" x14ac:dyDescent="0.25">
      <c r="A11" s="193"/>
      <c r="B11" s="194"/>
      <c r="C11" s="24">
        <f>C10+1</f>
        <v>3</v>
      </c>
      <c r="D11" s="25"/>
      <c r="E11" s="26"/>
    </row>
    <row r="12" spans="1:5" ht="28.9" customHeight="1" x14ac:dyDescent="0.25">
      <c r="A12" s="195">
        <v>3</v>
      </c>
      <c r="B12" s="198" t="s">
        <v>188</v>
      </c>
      <c r="C12" s="24">
        <v>1</v>
      </c>
      <c r="D12" s="25"/>
      <c r="E12" s="26"/>
    </row>
    <row r="13" spans="1:5" x14ac:dyDescent="0.25">
      <c r="A13" s="196"/>
      <c r="B13" s="199"/>
      <c r="C13" s="24">
        <f>C12+1</f>
        <v>2</v>
      </c>
      <c r="D13" s="25"/>
      <c r="E13" s="26"/>
    </row>
    <row r="14" spans="1:5" x14ac:dyDescent="0.25">
      <c r="A14" s="197"/>
      <c r="B14" s="200"/>
      <c r="C14" s="24">
        <f>C13+1</f>
        <v>3</v>
      </c>
      <c r="D14" s="25"/>
      <c r="E14" s="26"/>
    </row>
    <row r="15" spans="1:5" x14ac:dyDescent="0.25">
      <c r="A15" s="193">
        <v>4</v>
      </c>
      <c r="B15" s="194" t="s">
        <v>189</v>
      </c>
      <c r="C15" s="24">
        <v>1</v>
      </c>
      <c r="D15" s="2" t="s">
        <v>190</v>
      </c>
      <c r="E15" s="26">
        <v>10</v>
      </c>
    </row>
    <row r="16" spans="1:5" x14ac:dyDescent="0.25">
      <c r="A16" s="193"/>
      <c r="B16" s="194"/>
      <c r="C16" s="24">
        <f>C15+1</f>
        <v>2</v>
      </c>
      <c r="D16" s="2" t="s">
        <v>860</v>
      </c>
      <c r="E16" s="26">
        <v>1</v>
      </c>
    </row>
    <row r="17" spans="1:5" x14ac:dyDescent="0.25">
      <c r="A17" s="193"/>
      <c r="B17" s="194"/>
      <c r="C17" s="24">
        <f>C16+1</f>
        <v>3</v>
      </c>
      <c r="D17" s="2"/>
      <c r="E17" s="2"/>
    </row>
    <row r="18" spans="1:5" x14ac:dyDescent="0.25">
      <c r="A18" s="193">
        <v>5</v>
      </c>
      <c r="B18" s="194" t="s">
        <v>191</v>
      </c>
      <c r="C18" s="24">
        <v>1</v>
      </c>
      <c r="D18" s="25" t="s">
        <v>192</v>
      </c>
      <c r="E18" s="26">
        <v>1</v>
      </c>
    </row>
    <row r="19" spans="1:5" x14ac:dyDescent="0.25">
      <c r="A19" s="193"/>
      <c r="B19" s="194"/>
      <c r="C19" s="24">
        <f>C18+1</f>
        <v>2</v>
      </c>
      <c r="D19" s="2"/>
      <c r="E19" s="2"/>
    </row>
    <row r="20" spans="1:5" x14ac:dyDescent="0.25">
      <c r="A20" s="193"/>
      <c r="B20" s="194"/>
      <c r="C20" s="24">
        <f>C19+1</f>
        <v>3</v>
      </c>
      <c r="D20" s="2"/>
      <c r="E20" s="2"/>
    </row>
    <row r="21" spans="1:5" x14ac:dyDescent="0.25">
      <c r="A21" s="193">
        <v>6</v>
      </c>
      <c r="B21" s="194" t="s">
        <v>193</v>
      </c>
      <c r="C21" s="24">
        <v>1</v>
      </c>
      <c r="D21" s="25"/>
      <c r="E21" s="26"/>
    </row>
    <row r="22" spans="1:5" x14ac:dyDescent="0.25">
      <c r="A22" s="193"/>
      <c r="B22" s="194"/>
      <c r="C22" s="24">
        <f>C21+1</f>
        <v>2</v>
      </c>
      <c r="D22" s="2"/>
      <c r="E22" s="2"/>
    </row>
    <row r="23" spans="1:5" x14ac:dyDescent="0.25">
      <c r="A23" s="193"/>
      <c r="B23" s="194"/>
      <c r="C23" s="24">
        <f>C22+1</f>
        <v>3</v>
      </c>
      <c r="D23" s="2"/>
      <c r="E23" s="2"/>
    </row>
    <row r="24" spans="1:5" x14ac:dyDescent="0.25">
      <c r="A24" s="193">
        <v>7</v>
      </c>
      <c r="B24" s="194" t="s">
        <v>194</v>
      </c>
      <c r="C24" s="24">
        <v>1</v>
      </c>
      <c r="D24" s="25"/>
      <c r="E24" s="26"/>
    </row>
    <row r="25" spans="1:5" x14ac:dyDescent="0.25">
      <c r="A25" s="193"/>
      <c r="B25" s="194"/>
      <c r="C25" s="24">
        <f>C24+1</f>
        <v>2</v>
      </c>
      <c r="D25" s="2"/>
      <c r="E25" s="2"/>
    </row>
    <row r="26" spans="1:5" x14ac:dyDescent="0.25">
      <c r="A26" s="193"/>
      <c r="B26" s="194"/>
      <c r="C26" s="24">
        <f>C25+1</f>
        <v>3</v>
      </c>
      <c r="D26" s="2"/>
      <c r="E26" s="2"/>
    </row>
    <row r="27" spans="1:5" x14ac:dyDescent="0.25">
      <c r="A27" s="193">
        <v>8</v>
      </c>
      <c r="B27" s="194" t="s">
        <v>195</v>
      </c>
      <c r="C27" s="24">
        <v>1</v>
      </c>
      <c r="D27" s="25"/>
      <c r="E27" s="26"/>
    </row>
    <row r="28" spans="1:5" x14ac:dyDescent="0.25">
      <c r="A28" s="193"/>
      <c r="B28" s="194"/>
      <c r="C28" s="24">
        <f>C27+1</f>
        <v>2</v>
      </c>
      <c r="D28" s="2"/>
      <c r="E28" s="2"/>
    </row>
    <row r="29" spans="1:5" x14ac:dyDescent="0.25">
      <c r="A29" s="193"/>
      <c r="B29" s="194"/>
      <c r="C29" s="24">
        <f>C28+1</f>
        <v>3</v>
      </c>
      <c r="D29" s="2"/>
      <c r="E29" s="2"/>
    </row>
    <row r="30" spans="1:5" x14ac:dyDescent="0.25">
      <c r="A30" s="193">
        <v>9</v>
      </c>
      <c r="B30" s="194" t="s">
        <v>196</v>
      </c>
      <c r="C30" s="24">
        <v>1</v>
      </c>
      <c r="D30" s="25"/>
      <c r="E30" s="26"/>
    </row>
    <row r="31" spans="1:5" x14ac:dyDescent="0.25">
      <c r="A31" s="193"/>
      <c r="B31" s="194"/>
      <c r="C31" s="24">
        <f>C30+1</f>
        <v>2</v>
      </c>
      <c r="D31" s="2"/>
      <c r="E31" s="2"/>
    </row>
    <row r="32" spans="1:5" x14ac:dyDescent="0.25">
      <c r="A32" s="193"/>
      <c r="B32" s="194"/>
      <c r="C32" s="24">
        <f>C31+1</f>
        <v>3</v>
      </c>
      <c r="D32" s="2"/>
      <c r="E32" s="2"/>
    </row>
    <row r="33" spans="1:5" x14ac:dyDescent="0.25">
      <c r="A33" s="193">
        <v>10</v>
      </c>
      <c r="B33" s="194" t="s">
        <v>197</v>
      </c>
      <c r="C33" s="24">
        <v>1</v>
      </c>
      <c r="D33" s="25"/>
      <c r="E33" s="26"/>
    </row>
    <row r="34" spans="1:5" x14ac:dyDescent="0.25">
      <c r="A34" s="193"/>
      <c r="B34" s="194"/>
      <c r="C34" s="24">
        <f>C33+1</f>
        <v>2</v>
      </c>
      <c r="D34" s="2"/>
      <c r="E34" s="2"/>
    </row>
    <row r="35" spans="1:5" x14ac:dyDescent="0.25">
      <c r="A35" s="193"/>
      <c r="B35" s="194"/>
      <c r="C35" s="24">
        <f>C34+1</f>
        <v>3</v>
      </c>
      <c r="D35" s="2"/>
      <c r="E35" s="2"/>
    </row>
    <row r="36" spans="1:5" x14ac:dyDescent="0.25">
      <c r="A36" s="193">
        <v>11</v>
      </c>
      <c r="B36" s="194" t="s">
        <v>198</v>
      </c>
      <c r="C36" s="24">
        <v>1</v>
      </c>
      <c r="D36" s="25"/>
      <c r="E36" s="26"/>
    </row>
    <row r="37" spans="1:5" x14ac:dyDescent="0.25">
      <c r="A37" s="193"/>
      <c r="B37" s="194"/>
      <c r="C37" s="24">
        <f>C36+1</f>
        <v>2</v>
      </c>
      <c r="D37" s="2"/>
      <c r="E37" s="2"/>
    </row>
    <row r="38" spans="1:5" x14ac:dyDescent="0.25">
      <c r="A38" s="193"/>
      <c r="B38" s="194"/>
      <c r="C38" s="24">
        <f>C37+1</f>
        <v>3</v>
      </c>
      <c r="D38" s="2"/>
      <c r="E38" s="2"/>
    </row>
    <row r="39" spans="1:5" x14ac:dyDescent="0.25">
      <c r="A39" s="193">
        <v>12</v>
      </c>
      <c r="B39" s="194" t="s">
        <v>199</v>
      </c>
      <c r="C39" s="24">
        <v>1</v>
      </c>
      <c r="D39" s="25"/>
      <c r="E39" s="26"/>
    </row>
    <row r="40" spans="1:5" x14ac:dyDescent="0.25">
      <c r="A40" s="193"/>
      <c r="B40" s="194"/>
      <c r="C40" s="24">
        <f>C39+1</f>
        <v>2</v>
      </c>
      <c r="D40" s="2"/>
      <c r="E40" s="2"/>
    </row>
    <row r="41" spans="1:5" x14ac:dyDescent="0.25">
      <c r="A41" s="193"/>
      <c r="B41" s="194"/>
      <c r="C41" s="24">
        <f>C40+1</f>
        <v>3</v>
      </c>
      <c r="D41" s="2"/>
      <c r="E41" s="2"/>
    </row>
    <row r="42" spans="1:5" x14ac:dyDescent="0.25">
      <c r="A42" s="193">
        <v>13</v>
      </c>
      <c r="B42" s="194" t="s">
        <v>200</v>
      </c>
      <c r="C42" s="24">
        <v>1</v>
      </c>
      <c r="D42" s="25"/>
      <c r="E42" s="26"/>
    </row>
    <row r="43" spans="1:5" x14ac:dyDescent="0.25">
      <c r="A43" s="193"/>
      <c r="B43" s="194"/>
      <c r="C43" s="24">
        <f>C42+1</f>
        <v>2</v>
      </c>
      <c r="D43" s="2"/>
      <c r="E43" s="2"/>
    </row>
    <row r="44" spans="1:5" x14ac:dyDescent="0.25">
      <c r="A44" s="193"/>
      <c r="B44" s="194"/>
      <c r="C44" s="24">
        <f>C43+1</f>
        <v>3</v>
      </c>
      <c r="D44" s="2"/>
      <c r="E44" s="2"/>
    </row>
    <row r="45" spans="1:5" x14ac:dyDescent="0.25">
      <c r="A45" s="193">
        <v>14</v>
      </c>
      <c r="B45" s="194" t="s">
        <v>201</v>
      </c>
      <c r="C45" s="24">
        <v>1</v>
      </c>
      <c r="D45" s="25"/>
      <c r="E45" s="26"/>
    </row>
    <row r="46" spans="1:5" x14ac:dyDescent="0.25">
      <c r="A46" s="193"/>
      <c r="B46" s="194"/>
      <c r="C46" s="24">
        <f>C45+1</f>
        <v>2</v>
      </c>
      <c r="D46" s="2"/>
      <c r="E46" s="2"/>
    </row>
    <row r="47" spans="1:5" x14ac:dyDescent="0.25">
      <c r="A47" s="193"/>
      <c r="B47" s="194"/>
      <c r="C47" s="24">
        <f>C46+1</f>
        <v>3</v>
      </c>
      <c r="D47" s="2"/>
      <c r="E47" s="2"/>
    </row>
    <row r="48" spans="1:5" x14ac:dyDescent="0.25">
      <c r="A48" s="193">
        <v>15</v>
      </c>
      <c r="B48" s="194" t="s">
        <v>202</v>
      </c>
      <c r="C48" s="24">
        <v>1</v>
      </c>
      <c r="D48" s="25"/>
      <c r="E48" s="26"/>
    </row>
    <row r="49" spans="1:5" x14ac:dyDescent="0.25">
      <c r="A49" s="193"/>
      <c r="B49" s="194"/>
      <c r="C49" s="24">
        <f>C48+1</f>
        <v>2</v>
      </c>
      <c r="D49" s="2"/>
      <c r="E49" s="2"/>
    </row>
    <row r="50" spans="1:5" x14ac:dyDescent="0.25">
      <c r="A50" s="193"/>
      <c r="B50" s="194"/>
      <c r="C50" s="24">
        <f>C49+1</f>
        <v>3</v>
      </c>
      <c r="D50" s="2"/>
      <c r="E50" s="2"/>
    </row>
    <row r="51" spans="1:5" x14ac:dyDescent="0.25">
      <c r="A51" s="193">
        <v>16</v>
      </c>
      <c r="B51" s="194" t="s">
        <v>203</v>
      </c>
      <c r="C51" s="24">
        <v>1</v>
      </c>
      <c r="D51" s="25"/>
      <c r="E51" s="26"/>
    </row>
    <row r="52" spans="1:5" x14ac:dyDescent="0.25">
      <c r="A52" s="193"/>
      <c r="B52" s="194"/>
      <c r="C52" s="24">
        <f>C51+1</f>
        <v>2</v>
      </c>
      <c r="D52" s="2"/>
      <c r="E52" s="2"/>
    </row>
    <row r="53" spans="1:5" x14ac:dyDescent="0.25">
      <c r="A53" s="193"/>
      <c r="B53" s="194"/>
      <c r="C53" s="24">
        <f>C52+1</f>
        <v>3</v>
      </c>
      <c r="D53" s="2"/>
      <c r="E53" s="2"/>
    </row>
  </sheetData>
  <autoFilter ref="A3:E3"/>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53"/>
  <sheetViews>
    <sheetView zoomScale="110" zoomScaleNormal="110" workbookViewId="0">
      <selection activeCell="K21" sqref="K21"/>
    </sheetView>
  </sheetViews>
  <sheetFormatPr defaultRowHeight="15" x14ac:dyDescent="0.25"/>
  <cols>
    <col min="1" max="1" width="5.7109375" customWidth="1"/>
    <col min="2" max="2" width="40.7109375" customWidth="1"/>
    <col min="3" max="3" width="5.7109375" customWidth="1"/>
    <col min="4" max="4" width="50.7109375" customWidth="1"/>
    <col min="5" max="5" width="20.7109375" customWidth="1"/>
    <col min="6" max="6" width="15.7109375" customWidth="1"/>
  </cols>
  <sheetData>
    <row r="1" spans="1:6" ht="15.75" x14ac:dyDescent="0.25">
      <c r="A1" s="12" t="s">
        <v>85</v>
      </c>
    </row>
    <row r="3" spans="1:6" ht="30" x14ac:dyDescent="0.25">
      <c r="A3" s="19" t="s">
        <v>173</v>
      </c>
      <c r="B3" s="19" t="s">
        <v>180</v>
      </c>
      <c r="C3" s="19" t="s">
        <v>173</v>
      </c>
      <c r="D3" s="19" t="s">
        <v>181</v>
      </c>
      <c r="E3" s="19" t="s">
        <v>204</v>
      </c>
      <c r="F3" s="19" t="s">
        <v>178</v>
      </c>
    </row>
    <row r="4" spans="1:6" x14ac:dyDescent="0.25">
      <c r="A4" s="195">
        <v>1</v>
      </c>
      <c r="B4" s="198" t="s">
        <v>183</v>
      </c>
      <c r="C4" s="24">
        <v>1</v>
      </c>
      <c r="D4" s="25" t="s">
        <v>205</v>
      </c>
      <c r="E4" s="100">
        <v>1412.3333333333333</v>
      </c>
      <c r="F4" s="27">
        <v>45139</v>
      </c>
    </row>
    <row r="5" spans="1:6" x14ac:dyDescent="0.25">
      <c r="A5" s="196"/>
      <c r="B5" s="199"/>
      <c r="C5" s="24">
        <f>C4+1</f>
        <v>2</v>
      </c>
      <c r="D5" s="25" t="s">
        <v>184</v>
      </c>
      <c r="E5" s="100">
        <v>10200</v>
      </c>
      <c r="F5" s="27">
        <v>45139</v>
      </c>
    </row>
    <row r="6" spans="1:6" x14ac:dyDescent="0.25">
      <c r="A6" s="196"/>
      <c r="B6" s="199"/>
      <c r="C6" s="24">
        <f>C5+1</f>
        <v>3</v>
      </c>
      <c r="D6" s="25" t="s">
        <v>881</v>
      </c>
      <c r="E6" s="100">
        <v>27800</v>
      </c>
      <c r="F6" s="27">
        <v>45139</v>
      </c>
    </row>
    <row r="7" spans="1:6" x14ac:dyDescent="0.25">
      <c r="A7" s="196"/>
      <c r="B7" s="199"/>
      <c r="C7" s="24">
        <f>C6+1</f>
        <v>4</v>
      </c>
      <c r="D7" s="25" t="s">
        <v>877</v>
      </c>
      <c r="E7" s="100">
        <v>30500</v>
      </c>
      <c r="F7" s="27">
        <v>45139</v>
      </c>
    </row>
    <row r="8" spans="1:6" x14ac:dyDescent="0.25">
      <c r="A8" s="197"/>
      <c r="B8" s="200"/>
      <c r="C8" s="24">
        <v>5</v>
      </c>
      <c r="D8" s="25" t="s">
        <v>867</v>
      </c>
      <c r="E8" s="100">
        <v>3500</v>
      </c>
      <c r="F8" s="27">
        <v>45139</v>
      </c>
    </row>
    <row r="9" spans="1:6" ht="14.45" customHeight="1" x14ac:dyDescent="0.25">
      <c r="A9" s="193">
        <v>2</v>
      </c>
      <c r="B9" s="194" t="s">
        <v>185</v>
      </c>
      <c r="C9" s="24">
        <v>1</v>
      </c>
      <c r="D9" s="25" t="s">
        <v>186</v>
      </c>
      <c r="E9" s="100">
        <v>259</v>
      </c>
      <c r="F9" s="27">
        <v>45139</v>
      </c>
    </row>
    <row r="10" spans="1:6" x14ac:dyDescent="0.25">
      <c r="A10" s="193"/>
      <c r="B10" s="194"/>
      <c r="C10" s="24">
        <f>C9+1</f>
        <v>2</v>
      </c>
      <c r="D10" s="25" t="s">
        <v>1038</v>
      </c>
      <c r="E10" s="100">
        <v>2100</v>
      </c>
      <c r="F10" s="27">
        <v>45139</v>
      </c>
    </row>
    <row r="11" spans="1:6" x14ac:dyDescent="0.25">
      <c r="A11" s="193"/>
      <c r="B11" s="194"/>
      <c r="C11" s="24">
        <f>C10+1</f>
        <v>3</v>
      </c>
      <c r="D11" s="25"/>
      <c r="E11" s="26"/>
      <c r="F11" s="2"/>
    </row>
    <row r="12" spans="1:6" ht="28.9" customHeight="1" x14ac:dyDescent="0.25">
      <c r="A12" s="195">
        <v>3</v>
      </c>
      <c r="B12" s="198" t="s">
        <v>188</v>
      </c>
      <c r="C12" s="24">
        <v>1</v>
      </c>
      <c r="D12" s="25"/>
      <c r="E12" s="26"/>
      <c r="F12" s="2"/>
    </row>
    <row r="13" spans="1:6" x14ac:dyDescent="0.25">
      <c r="A13" s="196"/>
      <c r="B13" s="199"/>
      <c r="C13" s="24">
        <f>C12+1</f>
        <v>2</v>
      </c>
      <c r="D13" s="25"/>
      <c r="E13" s="26"/>
      <c r="F13" s="2"/>
    </row>
    <row r="14" spans="1:6" x14ac:dyDescent="0.25">
      <c r="A14" s="197"/>
      <c r="B14" s="200"/>
      <c r="C14" s="24">
        <f>C13+1</f>
        <v>3</v>
      </c>
      <c r="D14" s="25"/>
      <c r="E14" s="26"/>
      <c r="F14" s="2"/>
    </row>
    <row r="15" spans="1:6" x14ac:dyDescent="0.25">
      <c r="A15" s="195">
        <v>4</v>
      </c>
      <c r="B15" s="194" t="s">
        <v>189</v>
      </c>
      <c r="C15" s="24">
        <v>1</v>
      </c>
      <c r="D15" s="2" t="s">
        <v>190</v>
      </c>
      <c r="E15" s="100">
        <v>2500</v>
      </c>
      <c r="F15" s="27">
        <v>45139</v>
      </c>
    </row>
    <row r="16" spans="1:6" x14ac:dyDescent="0.25">
      <c r="A16" s="196"/>
      <c r="B16" s="194"/>
      <c r="C16" s="24">
        <f>C15+1</f>
        <v>2</v>
      </c>
      <c r="D16" s="2" t="s">
        <v>860</v>
      </c>
      <c r="E16" s="100">
        <v>4500</v>
      </c>
      <c r="F16" s="27">
        <v>45139</v>
      </c>
    </row>
    <row r="17" spans="1:6" x14ac:dyDescent="0.25">
      <c r="A17" s="197"/>
      <c r="B17" s="194"/>
      <c r="C17" s="24">
        <f>C16+1</f>
        <v>3</v>
      </c>
      <c r="D17" s="2"/>
      <c r="E17" s="100"/>
      <c r="F17" s="2"/>
    </row>
    <row r="18" spans="1:6" ht="14.45" customHeight="1" x14ac:dyDescent="0.25">
      <c r="A18" s="195">
        <v>5</v>
      </c>
      <c r="B18" s="194" t="s">
        <v>191</v>
      </c>
      <c r="C18" s="24">
        <v>1</v>
      </c>
      <c r="D18" s="25" t="s">
        <v>192</v>
      </c>
      <c r="E18" s="100">
        <v>2850</v>
      </c>
      <c r="F18" s="27">
        <v>45139</v>
      </c>
    </row>
    <row r="19" spans="1:6" x14ac:dyDescent="0.25">
      <c r="A19" s="196"/>
      <c r="B19" s="194"/>
      <c r="C19" s="24">
        <f>C18+1</f>
        <v>2</v>
      </c>
      <c r="D19" s="2"/>
      <c r="E19" s="2"/>
      <c r="F19" s="2"/>
    </row>
    <row r="20" spans="1:6" x14ac:dyDescent="0.25">
      <c r="A20" s="197"/>
      <c r="B20" s="194"/>
      <c r="C20" s="24">
        <f>C19+1</f>
        <v>3</v>
      </c>
      <c r="D20" s="2"/>
      <c r="E20" s="2"/>
      <c r="F20" s="2"/>
    </row>
    <row r="21" spans="1:6" x14ac:dyDescent="0.25">
      <c r="A21" s="195">
        <v>6</v>
      </c>
      <c r="B21" s="194" t="s">
        <v>193</v>
      </c>
      <c r="C21" s="24">
        <v>1</v>
      </c>
      <c r="D21" s="25"/>
      <c r="E21" s="26"/>
      <c r="F21" s="2"/>
    </row>
    <row r="22" spans="1:6" x14ac:dyDescent="0.25">
      <c r="A22" s="196"/>
      <c r="B22" s="194"/>
      <c r="C22" s="24">
        <f>C21+1</f>
        <v>2</v>
      </c>
      <c r="D22" s="2"/>
      <c r="E22" s="2"/>
      <c r="F22" s="2"/>
    </row>
    <row r="23" spans="1:6" x14ac:dyDescent="0.25">
      <c r="A23" s="197"/>
      <c r="B23" s="194"/>
      <c r="C23" s="24">
        <f>C22+1</f>
        <v>3</v>
      </c>
      <c r="D23" s="2"/>
      <c r="E23" s="2"/>
      <c r="F23" s="2"/>
    </row>
    <row r="24" spans="1:6" x14ac:dyDescent="0.25">
      <c r="A24" s="195">
        <v>7</v>
      </c>
      <c r="B24" s="194" t="s">
        <v>194</v>
      </c>
      <c r="C24" s="24">
        <v>1</v>
      </c>
      <c r="D24" s="25"/>
      <c r="E24" s="26"/>
      <c r="F24" s="2"/>
    </row>
    <row r="25" spans="1:6" x14ac:dyDescent="0.25">
      <c r="A25" s="196"/>
      <c r="B25" s="194"/>
      <c r="C25" s="24">
        <f>C24+1</f>
        <v>2</v>
      </c>
      <c r="D25" s="2"/>
      <c r="E25" s="2"/>
      <c r="F25" s="2"/>
    </row>
    <row r="26" spans="1:6" x14ac:dyDescent="0.25">
      <c r="A26" s="197"/>
      <c r="B26" s="194"/>
      <c r="C26" s="24">
        <f>C25+1</f>
        <v>3</v>
      </c>
      <c r="D26" s="2"/>
      <c r="E26" s="2"/>
      <c r="F26" s="2"/>
    </row>
    <row r="27" spans="1:6" x14ac:dyDescent="0.25">
      <c r="A27" s="193">
        <v>8</v>
      </c>
      <c r="B27" s="194" t="s">
        <v>195</v>
      </c>
      <c r="C27" s="24">
        <v>1</v>
      </c>
      <c r="D27" s="25"/>
      <c r="E27" s="26"/>
      <c r="F27" s="2"/>
    </row>
    <row r="28" spans="1:6" x14ac:dyDescent="0.25">
      <c r="A28" s="193"/>
      <c r="B28" s="194"/>
      <c r="C28" s="24">
        <f>C27+1</f>
        <v>2</v>
      </c>
      <c r="D28" s="2"/>
      <c r="E28" s="2"/>
      <c r="F28" s="2"/>
    </row>
    <row r="29" spans="1:6" x14ac:dyDescent="0.25">
      <c r="A29" s="193"/>
      <c r="B29" s="194"/>
      <c r="C29" s="24">
        <f>C28+1</f>
        <v>3</v>
      </c>
      <c r="D29" s="2"/>
      <c r="E29" s="2"/>
      <c r="F29" s="2"/>
    </row>
    <row r="30" spans="1:6" x14ac:dyDescent="0.25">
      <c r="A30" s="193">
        <v>9</v>
      </c>
      <c r="B30" s="194" t="s">
        <v>196</v>
      </c>
      <c r="C30" s="24">
        <v>1</v>
      </c>
      <c r="D30" s="25"/>
      <c r="E30" s="26"/>
      <c r="F30" s="2"/>
    </row>
    <row r="31" spans="1:6" x14ac:dyDescent="0.25">
      <c r="A31" s="193"/>
      <c r="B31" s="194"/>
      <c r="C31" s="24">
        <f>C30+1</f>
        <v>2</v>
      </c>
      <c r="D31" s="2"/>
      <c r="E31" s="2"/>
      <c r="F31" s="2"/>
    </row>
    <row r="32" spans="1:6" x14ac:dyDescent="0.25">
      <c r="A32" s="193"/>
      <c r="B32" s="194"/>
      <c r="C32" s="24">
        <f>C31+1</f>
        <v>3</v>
      </c>
      <c r="D32" s="2"/>
      <c r="E32" s="2"/>
      <c r="F32" s="2"/>
    </row>
    <row r="33" spans="1:6" x14ac:dyDescent="0.25">
      <c r="A33" s="193">
        <v>10</v>
      </c>
      <c r="B33" s="194" t="s">
        <v>197</v>
      </c>
      <c r="C33" s="24">
        <v>1</v>
      </c>
      <c r="D33" s="25"/>
      <c r="E33" s="26"/>
      <c r="F33" s="2"/>
    </row>
    <row r="34" spans="1:6" x14ac:dyDescent="0.25">
      <c r="A34" s="193"/>
      <c r="B34" s="194"/>
      <c r="C34" s="24">
        <f>C33+1</f>
        <v>2</v>
      </c>
      <c r="D34" s="2"/>
      <c r="E34" s="2"/>
      <c r="F34" s="2"/>
    </row>
    <row r="35" spans="1:6" x14ac:dyDescent="0.25">
      <c r="A35" s="193"/>
      <c r="B35" s="194"/>
      <c r="C35" s="24">
        <f>C34+1</f>
        <v>3</v>
      </c>
      <c r="D35" s="2"/>
      <c r="E35" s="2"/>
      <c r="F35" s="2"/>
    </row>
    <row r="36" spans="1:6" x14ac:dyDescent="0.25">
      <c r="A36" s="193">
        <v>11</v>
      </c>
      <c r="B36" s="194" t="s">
        <v>198</v>
      </c>
      <c r="C36" s="24">
        <v>1</v>
      </c>
      <c r="D36" s="25"/>
      <c r="E36" s="26"/>
      <c r="F36" s="2"/>
    </row>
    <row r="37" spans="1:6" x14ac:dyDescent="0.25">
      <c r="A37" s="193"/>
      <c r="B37" s="194"/>
      <c r="C37" s="24">
        <f>C36+1</f>
        <v>2</v>
      </c>
      <c r="D37" s="2"/>
      <c r="E37" s="2"/>
      <c r="F37" s="2"/>
    </row>
    <row r="38" spans="1:6" x14ac:dyDescent="0.25">
      <c r="A38" s="193"/>
      <c r="B38" s="194"/>
      <c r="C38" s="24">
        <f>C37+1</f>
        <v>3</v>
      </c>
      <c r="D38" s="2"/>
      <c r="E38" s="2"/>
      <c r="F38" s="2"/>
    </row>
    <row r="39" spans="1:6" x14ac:dyDescent="0.25">
      <c r="A39" s="193">
        <v>12</v>
      </c>
      <c r="B39" s="194" t="s">
        <v>199</v>
      </c>
      <c r="C39" s="24">
        <v>1</v>
      </c>
      <c r="D39" s="25"/>
      <c r="E39" s="26"/>
      <c r="F39" s="2"/>
    </row>
    <row r="40" spans="1:6" x14ac:dyDescent="0.25">
      <c r="A40" s="193"/>
      <c r="B40" s="194"/>
      <c r="C40" s="24">
        <f>C39+1</f>
        <v>2</v>
      </c>
      <c r="D40" s="2"/>
      <c r="E40" s="2"/>
      <c r="F40" s="2"/>
    </row>
    <row r="41" spans="1:6" x14ac:dyDescent="0.25">
      <c r="A41" s="193"/>
      <c r="B41" s="194"/>
      <c r="C41" s="24">
        <f>C40+1</f>
        <v>3</v>
      </c>
      <c r="D41" s="2"/>
      <c r="E41" s="2"/>
      <c r="F41" s="2"/>
    </row>
    <row r="42" spans="1:6" x14ac:dyDescent="0.25">
      <c r="A42" s="193">
        <v>13</v>
      </c>
      <c r="B42" s="194" t="s">
        <v>200</v>
      </c>
      <c r="C42" s="24">
        <v>1</v>
      </c>
      <c r="D42" s="25"/>
      <c r="E42" s="26"/>
      <c r="F42" s="2"/>
    </row>
    <row r="43" spans="1:6" x14ac:dyDescent="0.25">
      <c r="A43" s="193"/>
      <c r="B43" s="194"/>
      <c r="C43" s="24">
        <f>C42+1</f>
        <v>2</v>
      </c>
      <c r="D43" s="2"/>
      <c r="E43" s="2"/>
      <c r="F43" s="2"/>
    </row>
    <row r="44" spans="1:6" x14ac:dyDescent="0.25">
      <c r="A44" s="193"/>
      <c r="B44" s="194"/>
      <c r="C44" s="24">
        <f>C43+1</f>
        <v>3</v>
      </c>
      <c r="D44" s="2"/>
      <c r="E44" s="2"/>
      <c r="F44" s="2"/>
    </row>
    <row r="45" spans="1:6" x14ac:dyDescent="0.25">
      <c r="A45" s="193">
        <v>14</v>
      </c>
      <c r="B45" s="194" t="s">
        <v>201</v>
      </c>
      <c r="C45" s="24">
        <v>1</v>
      </c>
      <c r="D45" s="25"/>
      <c r="E45" s="26"/>
      <c r="F45" s="2"/>
    </row>
    <row r="46" spans="1:6" x14ac:dyDescent="0.25">
      <c r="A46" s="193"/>
      <c r="B46" s="194"/>
      <c r="C46" s="24">
        <f>C45+1</f>
        <v>2</v>
      </c>
      <c r="D46" s="2"/>
      <c r="E46" s="2"/>
      <c r="F46" s="2"/>
    </row>
    <row r="47" spans="1:6" x14ac:dyDescent="0.25">
      <c r="A47" s="193"/>
      <c r="B47" s="194"/>
      <c r="C47" s="24">
        <f>C46+1</f>
        <v>3</v>
      </c>
      <c r="D47" s="2"/>
      <c r="E47" s="2"/>
      <c r="F47" s="2"/>
    </row>
    <row r="48" spans="1:6" x14ac:dyDescent="0.25">
      <c r="A48" s="193">
        <v>15</v>
      </c>
      <c r="B48" s="194" t="s">
        <v>202</v>
      </c>
      <c r="C48" s="24">
        <v>1</v>
      </c>
      <c r="D48" s="25"/>
      <c r="E48" s="26"/>
      <c r="F48" s="2"/>
    </row>
    <row r="49" spans="1:6" x14ac:dyDescent="0.25">
      <c r="A49" s="193"/>
      <c r="B49" s="194"/>
      <c r="C49" s="24">
        <f>C48+1</f>
        <v>2</v>
      </c>
      <c r="D49" s="2"/>
      <c r="E49" s="2"/>
      <c r="F49" s="2"/>
    </row>
    <row r="50" spans="1:6" x14ac:dyDescent="0.25">
      <c r="A50" s="193"/>
      <c r="B50" s="194"/>
      <c r="C50" s="24">
        <f>C49+1</f>
        <v>3</v>
      </c>
      <c r="D50" s="2"/>
      <c r="E50" s="2"/>
      <c r="F50" s="2"/>
    </row>
    <row r="51" spans="1:6" x14ac:dyDescent="0.25">
      <c r="A51" s="193">
        <v>16</v>
      </c>
      <c r="B51" s="194" t="s">
        <v>203</v>
      </c>
      <c r="C51" s="24">
        <v>1</v>
      </c>
      <c r="D51" s="25"/>
      <c r="E51" s="26"/>
      <c r="F51" s="2"/>
    </row>
    <row r="52" spans="1:6" x14ac:dyDescent="0.25">
      <c r="A52" s="193"/>
      <c r="B52" s="194"/>
      <c r="C52" s="24">
        <f>C51+1</f>
        <v>2</v>
      </c>
      <c r="D52" s="2"/>
      <c r="E52" s="2"/>
      <c r="F52" s="2"/>
    </row>
    <row r="53" spans="1:6" x14ac:dyDescent="0.25">
      <c r="A53" s="193"/>
      <c r="B53" s="194"/>
      <c r="C53" s="24">
        <f>C52+1</f>
        <v>3</v>
      </c>
      <c r="D53" s="2"/>
      <c r="E53" s="2"/>
      <c r="F53" s="2"/>
    </row>
  </sheetData>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3</vt:i4>
      </vt:variant>
    </vt:vector>
  </HeadingPairs>
  <TitlesOfParts>
    <vt:vector size="21" baseType="lpstr">
      <vt:lpstr>Dict</vt:lpstr>
      <vt:lpstr>Приложение № 1 к св. отчету</vt:lpstr>
      <vt:lpstr>Выгрузка в сводный отчет</vt:lpstr>
      <vt:lpstr>DEPR Выгрузка в сводный отчет</vt:lpstr>
      <vt:lpstr>С0.Справочник типовых оценок</vt:lpstr>
      <vt:lpstr>С1.Типовые операции</vt:lpstr>
      <vt:lpstr>С2.Средняя стоимость часа</vt:lpstr>
      <vt:lpstr>С3.Оборудование - норматив срок</vt:lpstr>
      <vt:lpstr>С4.Оборудование - цены</vt:lpstr>
      <vt:lpstr>С5.Оборудование - обслуживание</vt:lpstr>
      <vt:lpstr>С6.Работы - цена</vt:lpstr>
      <vt:lpstr>С7.Объекты - кол-во всего</vt:lpstr>
      <vt:lpstr>В1.Группы действий</vt:lpstr>
      <vt:lpstr>В2.Расчет стоимости часа</vt:lpstr>
      <vt:lpstr>В3.Группы оборудования</vt:lpstr>
      <vt:lpstr>В4.Группы работ услуг</vt:lpstr>
      <vt:lpstr>B5.Сферы объектов</vt:lpstr>
      <vt:lpstr>Шаг 2. Типы издержек</vt:lpstr>
      <vt:lpstr>'Приложение № 1 к св. отчету'!sub_21001</vt:lpstr>
      <vt:lpstr>'С1.Типовые операции'!Размещение_информации_об_организации__продукции__услугах</vt:lpstr>
      <vt:lpstr>'С1.Типовые операции'!Размещение_информации_по_пожарной_безопасности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Олег</dc:creator>
  <cp:lastModifiedBy>Малая Екатерина Игоревна</cp:lastModifiedBy>
  <dcterms:created xsi:type="dcterms:W3CDTF">2023-07-24T21:56:23Z</dcterms:created>
  <dcterms:modified xsi:type="dcterms:W3CDTF">2025-04-09T13:30:05Z</dcterms:modified>
</cp:coreProperties>
</file>